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Volumes/STORIGE/shramba/3_project/2019/055_PZI_A_Glavarjeva-16-LJ_VestaDom/PZI/xlsx/"/>
    </mc:Choice>
  </mc:AlternateContent>
  <xr:revisionPtr revIDLastSave="0" documentId="13_ncr:1_{1171A211-88D2-CA4C-8B22-C95C505219BC}" xr6:coauthVersionLast="47" xr6:coauthVersionMax="47" xr10:uidLastSave="{00000000-0000-0000-0000-000000000000}"/>
  <bookViews>
    <workbookView xWindow="0" yWindow="1320" windowWidth="38400" windowHeight="22920" tabRatio="818" xr2:uid="{00000000-000D-0000-FFFF-FFFF00000000}"/>
  </bookViews>
  <sheets>
    <sheet name="prva" sheetId="39" r:id="rId1"/>
    <sheet name="rekapitulacija" sheetId="38" r:id="rId2"/>
    <sheet name="priprava" sheetId="43" r:id="rId3"/>
    <sheet name="fasada" sheetId="30" r:id="rId4"/>
    <sheet name="terasa" sheetId="46" r:id="rId5"/>
    <sheet name="klet" sheetId="41" r:id="rId6"/>
    <sheet name="DODATNO" sheetId="45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1" i="30" l="1"/>
  <c r="B28" i="38"/>
  <c r="B27" i="38"/>
  <c r="F36" i="43"/>
  <c r="B24" i="38"/>
  <c r="B23" i="38"/>
  <c r="B22" i="38"/>
  <c r="B21" i="38"/>
  <c r="B20" i="38"/>
  <c r="B19" i="38"/>
  <c r="B18" i="38"/>
  <c r="D126" i="30"/>
  <c r="F126" i="30" s="1"/>
  <c r="D127" i="30"/>
  <c r="F127" i="30" s="1"/>
  <c r="F308" i="30" l="1"/>
  <c r="D221" i="30" l="1"/>
  <c r="D165" i="30"/>
  <c r="D201" i="30"/>
  <c r="D290" i="30"/>
  <c r="D121" i="30" s="1"/>
  <c r="D130" i="30" s="1"/>
  <c r="D104" i="46"/>
  <c r="D56" i="46"/>
  <c r="D90" i="46" s="1"/>
  <c r="F90" i="46" s="1"/>
  <c r="B31" i="38"/>
  <c r="B26" i="38"/>
  <c r="F130" i="30" l="1"/>
  <c r="F121" i="30"/>
  <c r="D116" i="46"/>
  <c r="D132" i="46"/>
  <c r="D136" i="46" s="1"/>
  <c r="F136" i="46" s="1"/>
  <c r="D43" i="46"/>
  <c r="D7" i="46"/>
  <c r="D16" i="46" s="1"/>
  <c r="D78" i="46"/>
  <c r="D65" i="46"/>
  <c r="F132" i="46"/>
  <c r="F116" i="46" l="1"/>
  <c r="F104" i="46"/>
  <c r="F78" i="46"/>
  <c r="F65" i="46"/>
  <c r="F43" i="46"/>
  <c r="F32" i="46"/>
  <c r="D27" i="46"/>
  <c r="F27" i="46" s="1"/>
  <c r="D37" i="46" l="1"/>
  <c r="F37" i="46" s="1"/>
  <c r="D127" i="46" l="1"/>
  <c r="F127" i="46" s="1"/>
  <c r="F12" i="46"/>
  <c r="D5" i="41"/>
  <c r="D14" i="41" s="1"/>
  <c r="F14" i="41" s="1"/>
  <c r="F46" i="41"/>
  <c r="F43" i="41"/>
  <c r="F5" i="41"/>
  <c r="D291" i="30"/>
  <c r="F290" i="30" s="1"/>
  <c r="D288" i="30"/>
  <c r="F201" i="30"/>
  <c r="F56" i="46" l="1"/>
  <c r="D32" i="41"/>
  <c r="F32" i="41" s="1"/>
  <c r="F49" i="41" s="1"/>
  <c r="F31" i="38" s="1"/>
  <c r="F141" i="46" l="1"/>
  <c r="E28" i="38" s="1"/>
  <c r="F16" i="46" l="1"/>
  <c r="F7" i="46"/>
  <c r="F21" i="46" l="1"/>
  <c r="E27" i="38" s="1"/>
  <c r="F26" i="38" s="1"/>
  <c r="F145" i="46" l="1"/>
  <c r="D328" i="30"/>
  <c r="F328" i="30" s="1"/>
  <c r="F24" i="45" l="1"/>
  <c r="F23" i="45"/>
  <c r="F22" i="45"/>
  <c r="F14" i="45"/>
  <c r="D321" i="30"/>
  <c r="D325" i="30"/>
  <c r="F325" i="30" s="1"/>
  <c r="D327" i="30"/>
  <c r="F327" i="30" s="1"/>
  <c r="D392" i="30"/>
  <c r="F392" i="30" s="1"/>
  <c r="F425" i="30"/>
  <c r="D422" i="30"/>
  <c r="F422" i="30" s="1"/>
  <c r="D472" i="30"/>
  <c r="F472" i="30" s="1"/>
  <c r="D464" i="30"/>
  <c r="F464" i="30" s="1"/>
  <c r="D95" i="30"/>
  <c r="F431" i="30"/>
  <c r="D92" i="30"/>
  <c r="F92" i="30" s="1"/>
  <c r="D90" i="30"/>
  <c r="F90" i="30" s="1"/>
  <c r="D421" i="30"/>
  <c r="F421" i="30" s="1"/>
  <c r="D420" i="30"/>
  <c r="F420" i="30" s="1"/>
  <c r="D413" i="30"/>
  <c r="F413" i="30" s="1"/>
  <c r="D409" i="30"/>
  <c r="F409" i="30" s="1"/>
  <c r="D403" i="30"/>
  <c r="F403" i="30" s="1"/>
  <c r="D89" i="30"/>
  <c r="F89" i="30" s="1"/>
  <c r="D100" i="30"/>
  <c r="D117" i="30" s="1"/>
  <c r="D341" i="30"/>
  <c r="D368" i="30" s="1"/>
  <c r="F368" i="30" s="1"/>
  <c r="D363" i="30"/>
  <c r="F363" i="30" s="1"/>
  <c r="D326" i="30"/>
  <c r="F326" i="30" s="1"/>
  <c r="D324" i="30"/>
  <c r="F324" i="30" s="1"/>
  <c r="D323" i="30"/>
  <c r="F323" i="30" s="1"/>
  <c r="D322" i="30"/>
  <c r="F322" i="30" s="1"/>
  <c r="D251" i="30"/>
  <c r="F251" i="30" s="1"/>
  <c r="D247" i="30"/>
  <c r="F247" i="30" s="1"/>
  <c r="D240" i="30"/>
  <c r="F240" i="30" s="1"/>
  <c r="F165" i="30"/>
  <c r="D145" i="30"/>
  <c r="D109" i="30"/>
  <c r="D113" i="30" s="1"/>
  <c r="F113" i="30" s="1"/>
  <c r="D103" i="30"/>
  <c r="F103" i="30" s="1"/>
  <c r="D91" i="30"/>
  <c r="F91" i="30" s="1"/>
  <c r="D22" i="43"/>
  <c r="F22" i="43" s="1"/>
  <c r="D23" i="43"/>
  <c r="F23" i="43" s="1"/>
  <c r="D72" i="30"/>
  <c r="F72" i="30" s="1"/>
  <c r="D62" i="30"/>
  <c r="F62" i="30" s="1"/>
  <c r="D57" i="30"/>
  <c r="F57" i="30" s="1"/>
  <c r="D50" i="30"/>
  <c r="F50" i="30" s="1"/>
  <c r="D37" i="30"/>
  <c r="F37" i="30" s="1"/>
  <c r="D32" i="30"/>
  <c r="F32" i="30" s="1"/>
  <c r="D19" i="30"/>
  <c r="F19" i="30" s="1"/>
  <c r="D18" i="30"/>
  <c r="F18" i="30" s="1"/>
  <c r="F438" i="30"/>
  <c r="F454" i="30"/>
  <c r="F455" i="30"/>
  <c r="F486" i="30"/>
  <c r="F489" i="30"/>
  <c r="F5" i="43"/>
  <c r="B17" i="38"/>
  <c r="B15" i="38"/>
  <c r="B3" i="38"/>
  <c r="D6" i="38" s="1"/>
  <c r="B2" i="38"/>
  <c r="B6" i="38" s="1"/>
  <c r="B1" i="38"/>
  <c r="F39" i="43" l="1"/>
  <c r="F15" i="38" s="1"/>
  <c r="F321" i="30"/>
  <c r="F95" i="30"/>
  <c r="D222" i="30"/>
  <c r="F221" i="30" s="1"/>
  <c r="D443" i="30"/>
  <c r="F443" i="30" s="1"/>
  <c r="F460" i="30" s="1"/>
  <c r="E22" i="38" s="1"/>
  <c r="F492" i="30"/>
  <c r="E24" i="38" s="1"/>
  <c r="F109" i="30"/>
  <c r="F482" i="30"/>
  <c r="E23" i="38" s="1"/>
  <c r="F100" i="30"/>
  <c r="F434" i="30"/>
  <c r="E21" i="38" s="1"/>
  <c r="F145" i="30"/>
  <c r="F68" i="30"/>
  <c r="E18" i="38" s="1"/>
  <c r="F341" i="30"/>
  <c r="D374" i="30"/>
  <c r="D139" i="30" s="1"/>
  <c r="F139" i="30" s="1"/>
  <c r="F117" i="30"/>
  <c r="F135" i="30" l="1"/>
  <c r="E19" i="38" s="1"/>
  <c r="D381" i="30"/>
  <c r="F381" i="30" s="1"/>
  <c r="F374" i="30"/>
  <c r="F386" i="30" s="1"/>
  <c r="E20" i="38" s="1"/>
  <c r="F17" i="38" l="1"/>
  <c r="F34" i="38" s="1"/>
  <c r="F36" i="38" s="1"/>
  <c r="F494" i="30"/>
  <c r="F39" i="38" l="1"/>
  <c r="F40" i="38" s="1"/>
  <c r="F28" i="39" l="1"/>
  <c r="F41" i="38"/>
  <c r="F43" i="38" s="1"/>
  <c r="F31" i="39" s="1"/>
  <c r="F29" i="39"/>
</calcChain>
</file>

<file path=xl/sharedStrings.xml><?xml version="1.0" encoding="utf-8"?>
<sst xmlns="http://schemas.openxmlformats.org/spreadsheetml/2006/main" count="1273" uniqueCount="557">
  <si>
    <t>pos/prost</t>
  </si>
  <si>
    <t>Opis del</t>
  </si>
  <si>
    <t>EM</t>
  </si>
  <si>
    <t>Cena/EM</t>
  </si>
  <si>
    <t>Skupaj</t>
  </si>
  <si>
    <t>1.</t>
  </si>
  <si>
    <t>kpl</t>
  </si>
  <si>
    <t>&gt;</t>
  </si>
  <si>
    <t>2.</t>
  </si>
  <si>
    <t>m2</t>
  </si>
  <si>
    <t>m1</t>
  </si>
  <si>
    <t>v ceni upoštevati ves pomožni material in dela</t>
  </si>
  <si>
    <t>3.</t>
  </si>
  <si>
    <t>4.</t>
  </si>
  <si>
    <t>kos</t>
  </si>
  <si>
    <t>5.</t>
  </si>
  <si>
    <t>KLJUČAVNIČARSKA DELA</t>
  </si>
  <si>
    <t>Količina</t>
  </si>
  <si>
    <t>-</t>
  </si>
  <si>
    <t>6.</t>
  </si>
  <si>
    <t>7.</t>
  </si>
  <si>
    <t>Dobava in montaža Al strelovod z Rf nosilci.</t>
  </si>
  <si>
    <t>m3</t>
  </si>
  <si>
    <t>KLEPARSKA DELA</t>
  </si>
  <si>
    <t>8.</t>
  </si>
  <si>
    <t>I.</t>
  </si>
  <si>
    <t>9.</t>
  </si>
  <si>
    <t>v ceni upoštevati ves pomožni material in dela.</t>
  </si>
  <si>
    <t>PRIPRAVLJALNA DELA</t>
  </si>
  <si>
    <t>SKUPAJ PRIPRAVLJALNA DELA</t>
  </si>
  <si>
    <t>Dobava, montaža in odstranitev fasadnega odra.</t>
  </si>
  <si>
    <t>dimenzije preveriti na terenu.</t>
  </si>
  <si>
    <t>Priprava gradbišča.</t>
  </si>
  <si>
    <t>montaža in demotaža zaščitne gradbiščne ograje višine 200 cm.</t>
  </si>
  <si>
    <t>zaščita ploščnika oz. ceste pred začetkom del;</t>
  </si>
  <si>
    <t>vsi eventuelni manipulativni stroški.</t>
  </si>
  <si>
    <t>čiščenje po končanih delih.</t>
  </si>
  <si>
    <t>ZEMELJSKA DELA</t>
  </si>
  <si>
    <t>Kombiniran, ročni in strojni izkop/zasip</t>
  </si>
  <si>
    <t>strojno komprimiranje v plasteh po 30 cm</t>
  </si>
  <si>
    <t>50% strojno)</t>
  </si>
  <si>
    <t xml:space="preserve">v terenu III. kategorije, planiranje dna ročno (cca50% ročno </t>
  </si>
  <si>
    <t>ob jarku</t>
  </si>
  <si>
    <t xml:space="preserve">v ceni je potrebno upoštevati nalaganje na začasno deponijo </t>
  </si>
  <si>
    <t xml:space="preserve">s prebiranjem materiala - kvaliteten humus oz kvaliteten </t>
  </si>
  <si>
    <t>tampon (ca 50%)</t>
  </si>
  <si>
    <t xml:space="preserve">v ceni je potrebno upoštevati tudi planiranje površine s </t>
  </si>
  <si>
    <t>točnostjo ±1,00 cm</t>
  </si>
  <si>
    <t xml:space="preserve">Dobava in montaža strelovodnega valjanca iz pocinkanega </t>
  </si>
  <si>
    <t>traku 25/4mm v zemljin.</t>
  </si>
  <si>
    <t xml:space="preserve">Obvezne meritve po montaži in rezultati predstavljeni v obliki </t>
  </si>
  <si>
    <t>elaborata</t>
  </si>
  <si>
    <t xml:space="preserve">Čiščenje terena pred pričetkom del in vzpostavitev okolice </t>
  </si>
  <si>
    <t>izven območja gradbišča v prvotno stanje (po končani gradnji)</t>
  </si>
  <si>
    <t xml:space="preserve">postavitev opozorilnih in obvestilnih tabel določenih za </t>
  </si>
  <si>
    <t>posamezno vrsto del;</t>
  </si>
  <si>
    <t xml:space="preserve">namestitev kontejnerja za delavce, barake za orodje, </t>
  </si>
  <si>
    <t>kemičnega WC-ja, pavšal;</t>
  </si>
  <si>
    <t>dovoljenj, ipd.</t>
  </si>
  <si>
    <t>za ves čas gradnje, protiprašno zaščito s ponjavami,</t>
  </si>
  <si>
    <t xml:space="preserve">ozemljitvijo in izdelavo vse potrebne dokumentacije, </t>
  </si>
  <si>
    <t xml:space="preserve">upoštevanjem določil zakona o VZD, strošek amortizacije odra </t>
  </si>
  <si>
    <t xml:space="preserve"> V ceni je potrebno upoštevati: statični izračun z </t>
  </si>
  <si>
    <t xml:space="preserve">objekt; širine min. 1,10 m. </t>
  </si>
  <si>
    <t>V ceni upoštevati oder za zaščito mimoidočih in varen vstop v</t>
  </si>
  <si>
    <t>za posega javnih površinah.</t>
  </si>
  <si>
    <t>in pridobitev vseh potrebnih dovoljen, stroškov taks in soglasij</t>
  </si>
  <si>
    <t xml:space="preserve">V ceni je potrebno upoštevati vzdrževanje odra v času gradnje  </t>
  </si>
  <si>
    <t>PLESKARSKA DELA</t>
  </si>
  <si>
    <t>npr. Helios 2K Pur</t>
  </si>
  <si>
    <t>zavarovanje in zaščita vhodov objekta</t>
  </si>
  <si>
    <t>10.</t>
  </si>
  <si>
    <t>11.</t>
  </si>
  <si>
    <t>Investitor:</t>
  </si>
  <si>
    <t>Naslov:</t>
  </si>
  <si>
    <t>Za gradnjo:</t>
  </si>
  <si>
    <t xml:space="preserve">REKAPITULACIJA </t>
  </si>
  <si>
    <t>SKUPAJ GRADBENO OBRTNIŠKA DELA (brez DDV)</t>
  </si>
  <si>
    <t>DDV (9,5%)</t>
  </si>
  <si>
    <t>SKUPAJ</t>
  </si>
  <si>
    <t>SKUPAJ GRADBENO OBRTNIŠKA DELA</t>
  </si>
  <si>
    <t>znak/logo</t>
  </si>
  <si>
    <t>ŠT. PONUDBE:</t>
  </si>
  <si>
    <t>000/000</t>
  </si>
  <si>
    <t>kraj</t>
  </si>
  <si>
    <t>DATUM:</t>
  </si>
  <si>
    <t>telefon</t>
  </si>
  <si>
    <t>OPCIJA PONUDBE:</t>
  </si>
  <si>
    <t>NAČIN OBRAČUNA:</t>
  </si>
  <si>
    <t>na ključ</t>
  </si>
  <si>
    <t xml:space="preserve">DAVČNA ŠT.: </t>
  </si>
  <si>
    <t>PLAČILNI POGOJI:</t>
  </si>
  <si>
    <t>po dogovoru</t>
  </si>
  <si>
    <t>ROK IZVEDBE:</t>
  </si>
  <si>
    <t>POSEBNI POGOJI:</t>
  </si>
  <si>
    <t>1000 LJUBLJANA</t>
  </si>
  <si>
    <r>
      <t xml:space="preserve">za izvedbo </t>
    </r>
    <r>
      <rPr>
        <b/>
        <sz val="12"/>
        <rFont val="Calibri"/>
        <family val="2"/>
        <charset val="1"/>
      </rPr>
      <t xml:space="preserve">gradbeno obrtniških del </t>
    </r>
    <r>
      <rPr>
        <sz val="12"/>
        <rFont val="Calibri"/>
        <family val="2"/>
        <charset val="1"/>
      </rPr>
      <t>na objektu:</t>
    </r>
  </si>
  <si>
    <t>Skupaj :</t>
  </si>
  <si>
    <t>DDV (9,5%):</t>
  </si>
  <si>
    <t>SKUPAJ PONUDBA:</t>
  </si>
  <si>
    <t>Sestavil:</t>
  </si>
  <si>
    <t>Ime PODJETJA</t>
  </si>
  <si>
    <t>ime in priimek</t>
  </si>
  <si>
    <t>ime in podpis</t>
  </si>
  <si>
    <t>1 leto</t>
  </si>
  <si>
    <t>debelina cca 20 cm</t>
  </si>
  <si>
    <t>12.</t>
  </si>
  <si>
    <t>13.</t>
  </si>
  <si>
    <t>14.</t>
  </si>
  <si>
    <t>15.</t>
  </si>
  <si>
    <t>SANACIJA FASADE</t>
  </si>
  <si>
    <t xml:space="preserve">INVESTICIJSKO VZDRŽEVANJE </t>
  </si>
  <si>
    <t>SKUPAJ ZEMELJSKA DELA</t>
  </si>
  <si>
    <t>RUŠITVENA DELA</t>
  </si>
  <si>
    <t>meteorno vodo, fi 125 mm, dolžine 140 cm.</t>
  </si>
  <si>
    <t>SKUPAJ RUŠITVENA DELA</t>
  </si>
  <si>
    <t>čiščenje z vodnim curkom brez tlaka</t>
  </si>
  <si>
    <t>krtačenje površine za odstranitev alg in presni</t>
  </si>
  <si>
    <t>pranje površine in razpraševanje</t>
  </si>
  <si>
    <t>II.</t>
  </si>
  <si>
    <t>III.</t>
  </si>
  <si>
    <t>IV.</t>
  </si>
  <si>
    <t>V.</t>
  </si>
  <si>
    <t>VI.</t>
  </si>
  <si>
    <t xml:space="preserve">SKUPAJ KLEPARSKA DELA </t>
  </si>
  <si>
    <t xml:space="preserve">SKUPAJ KLJUČAVNIČARSKA DELA </t>
  </si>
  <si>
    <t xml:space="preserve">brušenje, čiščenje korozije,  manjša ključavničarska popravila, </t>
  </si>
  <si>
    <t xml:space="preserve">SKUPAJ PLESKASRKA DELA </t>
  </si>
  <si>
    <t>gradbiščne el. omarice;</t>
  </si>
  <si>
    <t xml:space="preserve">ureditev priključka na vodovodno omrežje, priklop </t>
  </si>
  <si>
    <t>Splošno:</t>
  </si>
  <si>
    <t>Izvajalec mora pri obnovi fasade upoštevati navodila in smernice ZVKDS OE Ljubljana, ki so navedene</t>
  </si>
  <si>
    <t>Pred izdelavo ponudbe si mora ponudnik temeljito ogledati objekt!!!</t>
  </si>
  <si>
    <t>višina 20,00 m</t>
  </si>
  <si>
    <t xml:space="preserve">podlaga se izvede z EPS v naklonu z zidarsko </t>
  </si>
  <si>
    <t>d= 4-5 mm, z vstavljeno 145g/m2 armaturno mrežico.</t>
  </si>
  <si>
    <t>obdelavo: 2 cm EPS plošče, lepljenih z lepilno malto, osnovni omet</t>
  </si>
  <si>
    <t>montaža police se izvede z lepljenjem na poliuretanski kit z</t>
  </si>
  <si>
    <t>plutovinastimi distančniki tesnenje po notranjih kotih z butilnim</t>
  </si>
  <si>
    <t>trakom, zunanje robe s trajno elastičnim kitom.</t>
  </si>
  <si>
    <t>nivelacija površin, temeljni premaz in zaključni oplesk v polmat</t>
  </si>
  <si>
    <t>sekundarna HI: Mapelastik + Mapeband</t>
  </si>
  <si>
    <t>Opomba: vse kovinske mase zunaj objekta morajo biti ozemljene.</t>
  </si>
  <si>
    <t>kom</t>
  </si>
  <si>
    <t>Obvezne meritve po montaži v obliki elaborata.</t>
  </si>
  <si>
    <t>Dobava in montaža tablic s hišnimi številkami.</t>
  </si>
  <si>
    <t xml:space="preserve">izvedba dvoslojne sekundarne hidroizolacije, v prvi sveži sloj </t>
  </si>
  <si>
    <t>barvi; RAL 9016</t>
  </si>
  <si>
    <t>ETAŽNI LASTNIKI GLAVARJEVA 16</t>
  </si>
  <si>
    <t>GLAVARJEVA ULICA 16</t>
  </si>
  <si>
    <t>SANACIJA FASADE, SANACIJA TAL NAD KLETJO</t>
  </si>
  <si>
    <t>Opomba:</t>
  </si>
  <si>
    <t>Upoštevan dodatek za težje delo.</t>
  </si>
  <si>
    <t>toplotna izolacija iz fasadnih izolacijskih plošč iz</t>
  </si>
  <si>
    <t>kamene  volne</t>
  </si>
  <si>
    <t>debeline 14 cm</t>
  </si>
  <si>
    <t>MW (SIST EN 13162)</t>
  </si>
  <si>
    <t>razred gorljivosti A1 (SIST EN 13501-1)</t>
  </si>
  <si>
    <t>SANACIJA TAL NAD KLETJO</t>
  </si>
  <si>
    <t>betonski tlakovci, širine 40 cm</t>
  </si>
  <si>
    <t xml:space="preserve">Rušenje, dobava in vgradnja asfaltne površine </t>
  </si>
  <si>
    <t xml:space="preserve">okoli stavbe za vgradnjo strelovodnega valjanca </t>
  </si>
  <si>
    <t>Sanacija zidu pod terenom - klet.</t>
  </si>
  <si>
    <t>čiščenje površine, peskanje in pranje</t>
  </si>
  <si>
    <t>zaglajevanje površine, npr. Kemasan</t>
  </si>
  <si>
    <t>hladen bitumenski premaz, npr. Fragmat IBITOL</t>
  </si>
  <si>
    <t>2x bitumenski trak, varjen, npr. Fragmat IzoTekt</t>
  </si>
  <si>
    <t xml:space="preserve"> V4 plus</t>
  </si>
  <si>
    <t>S0 Graphite ; lepljeno na HI podlago</t>
  </si>
  <si>
    <t>vodotesna masa, npr. Kema Hidrostop Elastic</t>
  </si>
  <si>
    <t>gumbasta folija s čepki proti objektu</t>
  </si>
  <si>
    <t>vgradnja pod teren do 80 cm, nad teren do 3,0 cm</t>
  </si>
  <si>
    <t xml:space="preserve">EPS, deb. 5 cm, Jubizol Eurotherm EPS F Strong  </t>
  </si>
  <si>
    <t xml:space="preserve">Dobava in vgradnja betonskega robnika na  </t>
  </si>
  <si>
    <t>stiku izkopa in zelenice</t>
  </si>
  <si>
    <t>betonski vrtni robnik 5/20 cm</t>
  </si>
  <si>
    <t>funkcionalno pot okoli objekta po zelenici</t>
  </si>
  <si>
    <t>podložni filc, geotekstil, ter prodec 16/32 mm</t>
  </si>
  <si>
    <t>Dobava in vgradnja pranega prodca in geotekstil</t>
  </si>
  <si>
    <t>širine 60 cm, globine 10 cm</t>
  </si>
  <si>
    <t>Demontaža in odstranitev fasade iz cementnih plošč:</t>
  </si>
  <si>
    <t>Demontaža in odstranitev kleparskih elementov:</t>
  </si>
  <si>
    <t>okenske police iz pločevine; r.š. 100mm</t>
  </si>
  <si>
    <t>odkapna pločevine pod jekleno ograjo terase; r.š. 600mm</t>
  </si>
  <si>
    <t>odpakna pločevina nad opečno ograjo terase; r.š. 700mm</t>
  </si>
  <si>
    <t>odpakna pločevina strehe terasne etaže; r.š. 950mm</t>
  </si>
  <si>
    <t>Demontaža in odstranitev strelovoda iz pocinkanega valjanca</t>
  </si>
  <si>
    <t>ZIDARSKA DELA</t>
  </si>
  <si>
    <t>Sanacija opečnih delov:</t>
  </si>
  <si>
    <t>pregled sanacijskih površin</t>
  </si>
  <si>
    <t>sanacija fug s sanacijsko matlo</t>
  </si>
  <si>
    <t xml:space="preserve">v primeru odstranitve večjih kosov, zamenjava z novimi kosi opeke; </t>
  </si>
  <si>
    <t>impregmacija z biocidnim sredstvom</t>
  </si>
  <si>
    <t xml:space="preserve">impregnacija z brezbarvno mikrosilikonsko zaščito, npr. MAPEI </t>
  </si>
  <si>
    <t>Antipluviol S</t>
  </si>
  <si>
    <t>Demontaža in odstranitev odtočnih cevi betonskih korit</t>
  </si>
  <si>
    <t>jelkena cev fi20mm, l=100mm</t>
  </si>
  <si>
    <t>povrtavanje v zid iz betona, debeline cca 50mm</t>
  </si>
  <si>
    <t>Čiščenje sanacijskih površin (beton, opeka)</t>
  </si>
  <si>
    <t>mehansko grobo čiščenje površine (ocena 10%)</t>
  </si>
  <si>
    <t>mehansko fino čiščenje površine</t>
  </si>
  <si>
    <t xml:space="preserve">premaz za antikorozijsko zaščito, npr. Mapefer 1K, v dveh </t>
  </si>
  <si>
    <t>nanosih</t>
  </si>
  <si>
    <t xml:space="preserve">reprofilacija z grobo mikroarmirano tiksotropno malte s   </t>
  </si>
  <si>
    <t>kontroliranim krčenjem, npr. Mapegrout T60; lokalna</t>
  </si>
  <si>
    <t>poporavila površin mikroarmirana tiksotropna malae s</t>
  </si>
  <si>
    <t>kontroliranim krčenjem , npr. Mapegrout 430</t>
  </si>
  <si>
    <t xml:space="preserve">temeljni sprijemni, učvrstitveni, penetracijski premaz, npr. </t>
  </si>
  <si>
    <t>Malech</t>
  </si>
  <si>
    <t xml:space="preserve">premaz z elastično, zaščitno – dekorativno barvo na osnovi </t>
  </si>
  <si>
    <t xml:space="preserve">akrilnih smol v vodni disperziji za barvanje betona, npr. </t>
  </si>
  <si>
    <t>Elastocolor</t>
  </si>
  <si>
    <t xml:space="preserve">vgrajena alkalno odporna armirna mrežica, npr. </t>
  </si>
  <si>
    <t xml:space="preserve">Mapelastik; montaža gumiranih trakov, medsebojno </t>
  </si>
  <si>
    <t xml:space="preserve">zlepljen z namenskim  lepilom, za vgradnjo v stik </t>
  </si>
  <si>
    <t>horizontalnih in vertikalnih površin, vgrajen v prvi sveži</t>
  </si>
  <si>
    <t>sloj sekundatne hidroizolacije, npr. Mapeband</t>
  </si>
  <si>
    <t>zrna za shranjevanje vode in odtok vode</t>
  </si>
  <si>
    <t>debelina sloja 3 cm</t>
  </si>
  <si>
    <t>PE filc, npr. TAYPAR SF</t>
  </si>
  <si>
    <t>poliesterski filc 200 g/m3</t>
  </si>
  <si>
    <t>Dobava in vgradnja glinastih granul, 6-18mm (betonska korita)</t>
  </si>
  <si>
    <t>Dobava in vgradnja ločilnega sloja (betonska korita)</t>
  </si>
  <si>
    <t>Izkop zemljine iz betonskih korit</t>
  </si>
  <si>
    <t xml:space="preserve">hramba na deponiji in po končanih delih vgradnja v korita </t>
  </si>
  <si>
    <t>na zahtevo etažnega lastnika</t>
  </si>
  <si>
    <t>v ceni upoštevati izkop obstoječih grmovnic</t>
  </si>
  <si>
    <t>cementne plošče, jekeni horizontalni in vertikalni profili,</t>
  </si>
  <si>
    <t>podkonstrukcija, toplotna izolacija</t>
  </si>
  <si>
    <t xml:space="preserve">SKUPAJ ZIDARSKA DELA </t>
  </si>
  <si>
    <t xml:space="preserve">Sanacija betonskih elementov; notranjost korita </t>
  </si>
  <si>
    <t xml:space="preserve">pretesnitev stikov obstoječe Alu folije na notranji steni iz </t>
  </si>
  <si>
    <t>iverne plošče z lepilnim trakom</t>
  </si>
  <si>
    <t>npr. KnaufInsulation Homeseal LDS</t>
  </si>
  <si>
    <t>mineralne volne</t>
  </si>
  <si>
    <t>toplotna prevodnost λ=0,035 W/mK (SIST EN 12667)</t>
  </si>
  <si>
    <t>montaža plošč se izvaja z lepljenjem</t>
  </si>
  <si>
    <t>EPS (SIST EN 13163)</t>
  </si>
  <si>
    <t>razred gorljivosti E (SIST EN 13501-1)</t>
  </si>
  <si>
    <t>toplotna prevodnost λ=0,031 W/mK (SIST EN 12667)</t>
  </si>
  <si>
    <t>Izdelava nove fasade iz fasadnih plošč:</t>
  </si>
  <si>
    <t xml:space="preserve">Deratizacija ali dezinsekcija lesene montažne lesene </t>
  </si>
  <si>
    <t xml:space="preserve">konstrukcije po odstranitvi fasadnih elementov </t>
  </si>
  <si>
    <t>na vrtni fasadi</t>
  </si>
  <si>
    <t>odstranitev dotrajanih delov, dobava in montaža lesenih</t>
  </si>
  <si>
    <t>elementov dim. 50/70mm, dolž. 2000 mm</t>
  </si>
  <si>
    <t>ocena 15 % lesene obstoječe konstrukcije</t>
  </si>
  <si>
    <t>npr. KnaufInsulation Naturalboard Venti</t>
  </si>
  <si>
    <t>debeline do 7 cm</t>
  </si>
  <si>
    <t>lesena podkonstrukcija; letve 50/30mm - 100/30mm</t>
  </si>
  <si>
    <t>fasadne plošče</t>
  </si>
  <si>
    <t>npr. Kalcer Cetris Basic</t>
  </si>
  <si>
    <t>debeline 10 mm</t>
  </si>
  <si>
    <t>pri montaži upoštevati smernice proizvajalca</t>
  </si>
  <si>
    <t>montaža na rastru 60cm ali v liniji oken in vrat</t>
  </si>
  <si>
    <t>plošče z vsebnostjo lesa (SIST EN 13986)</t>
  </si>
  <si>
    <t>montaža s sidernimi vijaki na leseno podkonstrukcijo s sidernim</t>
  </si>
  <si>
    <t xml:space="preserve">vijaki 5 kos na višino ene etaže; spodnji vijak 5 cm od spodnjega </t>
  </si>
  <si>
    <t>roba plošče, zgornji vijak 5 cm od zgornjega roba plošče.</t>
  </si>
  <si>
    <t>plošča pod okni, dimnezije 1200/830mm; kos 74</t>
  </si>
  <si>
    <t>plošča pod okni, dimnezije 600/830mm; kos 15</t>
  </si>
  <si>
    <t>plošča med okni, dimnezije 600/2550mm; kos 97</t>
  </si>
  <si>
    <t>papoprepustna folija, npr. Knauf Insulation Homeseal 0,02 UV</t>
  </si>
  <si>
    <t>Sd = 0,04 m (SIST EN 1931)</t>
  </si>
  <si>
    <t>folije (SIST EN 13984:2013)</t>
  </si>
  <si>
    <t>preklopi je potrebno prelepiti z lepilnim trakom, npr. Knauf</t>
  </si>
  <si>
    <t>Insulation Homeseal LDS VF Tape</t>
  </si>
  <si>
    <t>plošča na čelu etažne plošče, dimnezije 170/10200mm; kos 11</t>
  </si>
  <si>
    <t>plošča na čelu etažne plošče, dimnezije 170/22800mm; kos 5</t>
  </si>
  <si>
    <t>plošča OSB18; stike prelepiti s tesnilnim trakom</t>
  </si>
  <si>
    <t>Dobava in montaža okenskih polic iz Alu pločevine, deb. 1,5 mm,</t>
  </si>
  <si>
    <t>Dobava in montaža Alu U profila na stik fasadnih plošč z opeko</t>
  </si>
  <si>
    <t>dimenzije 15/12 mm</t>
  </si>
  <si>
    <t>Dobava in montaža Alu H profila na stik med fasadnimi ploščami</t>
  </si>
  <si>
    <t>dimenzije 30/12 mm</t>
  </si>
  <si>
    <t>Dobava in montaža Alu C profila na vertikalne špalete oken in vrat</t>
  </si>
  <si>
    <t>dimenzije 60/15 mm</t>
  </si>
  <si>
    <t>stik profila in stavbnega pohištva tesniti s trajno elastičnim</t>
  </si>
  <si>
    <t>fugo med U profilom in opeko, v debelini 8 mm, tesniti s trajno</t>
  </si>
  <si>
    <t>elastičnim poliuretanskim kitom</t>
  </si>
  <si>
    <t>Dobava in montaža Alu odkapne pločevine</t>
  </si>
  <si>
    <t>r.š. 70mm; deb. 1,5mm; stiki med ploščami</t>
  </si>
  <si>
    <t>r.š. 90mm; deb. 1,5mm; stiki med ploščami in colklom</t>
  </si>
  <si>
    <t>Dobava in montaža barvane odkapne pločevine</t>
  </si>
  <si>
    <t>SKUPAJ SANACIJE FASADE</t>
  </si>
  <si>
    <t>Pleskanje jeknene ograje terase</t>
  </si>
  <si>
    <t>Pleskanje jeknene ograje francoskih oken</t>
  </si>
  <si>
    <t>Demontaža in odstranitev kritine iz pločevine nadstreška vhoda</t>
  </si>
  <si>
    <t>korita; na zunanjem  delu je cev poševno prirezana.</t>
  </si>
  <si>
    <t>Povrtavanje lukenj fi21 mm za nove iztočne cevi</t>
  </si>
  <si>
    <t>jeklena ograja s stebrički in prečkami fi30mm, polnilo palice fi10mm</t>
  </si>
  <si>
    <t>višina 18,00 m</t>
  </si>
  <si>
    <t>toplotna izolacija iz fasadnih izolacijskih plošč</t>
  </si>
  <si>
    <t>npr. EuroTherm EPS F Strong S0 Graphite</t>
  </si>
  <si>
    <t xml:space="preserve">montaža plošč se izvaja z lepljenjem in </t>
  </si>
  <si>
    <t>mehanskim pritrjevanjem s tipskimi pritrdilnimi</t>
  </si>
  <si>
    <t xml:space="preserve">na spodnjem delu fasade in po stranskih robovih </t>
  </si>
  <si>
    <t xml:space="preserve">potrebno zagotoviti večje število sider za večjo </t>
  </si>
  <si>
    <t>večjo nosilnost,  11 kos/m2.</t>
  </si>
  <si>
    <t xml:space="preserve">v ceni je potrebno upoštevati dobavo in montažo </t>
  </si>
  <si>
    <t xml:space="preserve">čepov za zapiranje utorov pri poglabljanju </t>
  </si>
  <si>
    <t xml:space="preserve">pritrdilnih sidr. </t>
  </si>
  <si>
    <t xml:space="preserve">pred začetkom del preveriti dolžino sider - izvesti </t>
  </si>
  <si>
    <t>pull off test (izvlečna trdnost)</t>
  </si>
  <si>
    <t>Izdelava fasade cokla:</t>
  </si>
  <si>
    <t>debeline do 5 cm</t>
  </si>
  <si>
    <t xml:space="preserve"> sidri, 9 kos/m2, npr. PPV120 (F.Leskovec).</t>
  </si>
  <si>
    <t xml:space="preserve">tankoslojni fasadni omet (upoštevati tehnologijo  </t>
  </si>
  <si>
    <t>osnovni armirni sloj</t>
  </si>
  <si>
    <t>fasadna armirna mrežica</t>
  </si>
  <si>
    <t>armirni sloj</t>
  </si>
  <si>
    <t xml:space="preserve">prednamaz za boljši oprijem zaključnega sloja (v </t>
  </si>
  <si>
    <t>barvi zaključnega sloja)</t>
  </si>
  <si>
    <t>zaključni fasadni omet, hidrofobiran z dodatkom</t>
  </si>
  <si>
    <t xml:space="preserve"> za zaviranje rasti alg in plesni, barvne nianse</t>
  </si>
  <si>
    <t>mikroarmiran siloksaniziran glajen omet</t>
  </si>
  <si>
    <t>na stiku s stavbnim pohištvom vgraditi 2D PVC profil</t>
  </si>
  <si>
    <t xml:space="preserve">vsi naletni robovi se morajo ojačati s tipskimi PVC </t>
  </si>
  <si>
    <t xml:space="preserve">profili.  </t>
  </si>
  <si>
    <t>Izdelava fasade terasne etaže:</t>
  </si>
  <si>
    <t>npr. Knauf Insulation FKD-S Thermal</t>
  </si>
  <si>
    <t>debeline do 16 cm</t>
  </si>
  <si>
    <t xml:space="preserve"> sidri, 9 kos/m2, npr. PPV220 (F.Leskovec).</t>
  </si>
  <si>
    <t xml:space="preserve">na poziciji vgradnje toplotne izolacije na fasado na </t>
  </si>
  <si>
    <t>gotovim podom terase, vgraditi toplotno izolacijo iz</t>
  </si>
  <si>
    <t xml:space="preserve">ekspandiranega polistirena – EPS, v debelini 14 cm, </t>
  </si>
  <si>
    <t>za potrebe preprečitve prehoda vlage s tal v kameno</t>
  </si>
  <si>
    <t>volno.</t>
  </si>
  <si>
    <t>terasi, je potrebno na stiku s tlemi, v višini 15 cm nad</t>
  </si>
  <si>
    <t>r.š. 200mm; deb. 1,5mm; tla terase</t>
  </si>
  <si>
    <t xml:space="preserve"> V ceni je potrebno upoštevati tudi predelavo </t>
  </si>
  <si>
    <t xml:space="preserve">konzol za pritrjevanje (debelina kontaktne </t>
  </si>
  <si>
    <t>fasade) in montažo zaščitnega profil v podnožju</t>
  </si>
  <si>
    <t>objekta ter ves pritrdilni in montažni material.</t>
  </si>
  <si>
    <t xml:space="preserve">Opomba: vse kovinske mase zunaj objekta </t>
  </si>
  <si>
    <t>morajo biti ozemljene.</t>
  </si>
  <si>
    <t>Dobava in vgradnja rešetke kletnega okna</t>
  </si>
  <si>
    <t>ekspandirane ALU pločevine, debeline 1,5mm, v okvirju</t>
  </si>
  <si>
    <t>dimenzije 1200/770 mm</t>
  </si>
  <si>
    <t>dimenzije 600/770 mm</t>
  </si>
  <si>
    <t>demontaža, sanacija, montaža</t>
  </si>
  <si>
    <t>dimenzije 600/780m ; kos 12</t>
  </si>
  <si>
    <t>dimenzije 1200/780m ; kos 4</t>
  </si>
  <si>
    <t>RAZNO</t>
  </si>
  <si>
    <t>SKUPAJ RAZNO</t>
  </si>
  <si>
    <t xml:space="preserve">Dobava in montaža nosilca za zastavo. </t>
  </si>
  <si>
    <t>Rušenje in odstranitev tlaka vhoda do AB podlage;</t>
  </si>
  <si>
    <t>keramika, lepilo</t>
  </si>
  <si>
    <t>Dobava in izvedba dvoslojne sekundarne hidroizolacije</t>
  </si>
  <si>
    <t>Sanacija tal vhoda:</t>
  </si>
  <si>
    <t xml:space="preserve">GOI DELA </t>
  </si>
  <si>
    <t xml:space="preserve">SKUPAJ GOI DELA  </t>
  </si>
  <si>
    <t>globine do 0,8 m; širine do 0,6 m</t>
  </si>
  <si>
    <t>globine do 0,3 m; širine do 0,2 m (valjanec)</t>
  </si>
  <si>
    <t xml:space="preserve">hepa filtrom. </t>
  </si>
  <si>
    <t>Povdarek na pravilnem odstranjevanju in shranjevanju:</t>
  </si>
  <si>
    <t>zaščito s PVC folijo</t>
  </si>
  <si>
    <t xml:space="preserve">upoštevati varnostne predpise, sortiranje na lesene palete in </t>
  </si>
  <si>
    <t>plošča na čelu etažne plošče, dimnezije 170/2580mm; kos 5</t>
  </si>
  <si>
    <t>pozicija: 4 vertikalne linije + terasa</t>
  </si>
  <si>
    <t>Pregled obstoječe lesene montažne konstrukcije fasade</t>
  </si>
  <si>
    <t>čela fasade</t>
  </si>
  <si>
    <t>zunanjost korit</t>
  </si>
  <si>
    <t>ograja kleti</t>
  </si>
  <si>
    <t>stebri terase</t>
  </si>
  <si>
    <t>venec terase</t>
  </si>
  <si>
    <t>nadstrešek vhoda</t>
  </si>
  <si>
    <t>r.š. 110mm; deb. 1,5mm; pod okni montažne fasade</t>
  </si>
  <si>
    <t xml:space="preserve">Dobava in montaža Alu L odkapnega profila </t>
  </si>
  <si>
    <t>pod vencem terase in strehe</t>
  </si>
  <si>
    <t>Alu L profil 30/30/1 mm</t>
  </si>
  <si>
    <t>r.š. do 100mm;  tipska izvedba s tipskimi zaključki; opeka</t>
  </si>
  <si>
    <t>montirane v naklonu 5 stopinj s previsom 2 cm</t>
  </si>
  <si>
    <t xml:space="preserve">Dobava in vgradnja odtočnih barvana Alu cevi fi 20mm s </t>
  </si>
  <si>
    <t>Dobava in montaža talnih betonskih pranih plošč</t>
  </si>
  <si>
    <t>položeno na fleksibilno cemetno lepilo za oblogo,</t>
  </si>
  <si>
    <t>obojestranski nanos lepilo (na podlago in oblogo)</t>
  </si>
  <si>
    <t>strop, čela strehe</t>
  </si>
  <si>
    <t>Sanacija betonskih elementov:</t>
  </si>
  <si>
    <t xml:space="preserve">impregnacija z reaktivnim penetrirajočim tesnilom za beton, npr. </t>
  </si>
  <si>
    <t>Penetron Peneseal PRO</t>
  </si>
  <si>
    <t>dimenzije fasade:</t>
  </si>
  <si>
    <t xml:space="preserve"> po izboru naročnika, granulacije 1,0 mm, </t>
  </si>
  <si>
    <t xml:space="preserve">v primeru odstranitve manjših kosov, sanacija s sanirno malto </t>
  </si>
  <si>
    <t>5% površine</t>
  </si>
  <si>
    <t>kompetabilno z obstoječo strukturo; 5% površine</t>
  </si>
  <si>
    <t>DODATNO</t>
  </si>
  <si>
    <t>DODTNA DELA niso del pogodbe  in tudi niso del rekapitulacije del, saj se obračunajo po dejansko</t>
  </si>
  <si>
    <t xml:space="preserve">opravljenih delih (OBRAČUN PO DEJANSKIH KOLIČINAH). Za dela, ki so uvrščena kot DODATNA DELA </t>
  </si>
  <si>
    <t>tega popisa GOI deli, skleneta pogodbeni stranki aneks k tej pogodbi, s katerim natančno</t>
  </si>
  <si>
    <t>opredelita dodatna dela po vrsti in količino ob upoštevanju cen iz popisa GOI del.</t>
  </si>
  <si>
    <t xml:space="preserve">Če naročnik z vpisom v gradbeni dnevnik zahteva od izvajalca izvedbo del, ki s pogodbo niso </t>
  </si>
  <si>
    <t>predvidena in dogovorjena, skleneta pogodbeni stranki aneks k tej pogodbi, s katerim natančno</t>
  </si>
  <si>
    <t>opredelita dodatna dela po vrsti in količini ob upoštevanju cen iz predhodno izdelane ponudbe</t>
  </si>
  <si>
    <t>izvajalca.</t>
  </si>
  <si>
    <t>klima naprave na fasadi.</t>
  </si>
  <si>
    <t>OBRAČUN PO DEJANSKIH KOLIČINAH.</t>
  </si>
  <si>
    <t xml:space="preserve">Pazljiva demontaža  zunanjih rolet ali žaluzij, </t>
  </si>
  <si>
    <t xml:space="preserve">Demontaža zunanje enote </t>
  </si>
  <si>
    <t>dimenzije: 120/172 cm</t>
  </si>
  <si>
    <t>dimenzije: 60/250 cm</t>
  </si>
  <si>
    <t>montaža klime na fasado stavbe to smernici ZVKDS ni možna</t>
  </si>
  <si>
    <t>montaža rolete na fasado stavbe to smernici ZVKDS ni možna</t>
  </si>
  <si>
    <t>dimenzije: 180/172 cm</t>
  </si>
  <si>
    <t>proizvajalca), barva opleska se določi po sondiranju ometa</t>
  </si>
  <si>
    <t xml:space="preserve">prirobnico 50/50mm,  dolžine 100 mm, za iztok vode iz </t>
  </si>
  <si>
    <t>v kulturnovarstvenih pogojih št. 35120-0793/200-2 z dne 10.09.2020 ter soglasju št. 35102-0798/2018-10</t>
  </si>
  <si>
    <t>z dne 17.06.2021 in se smatrajo kot sestavni del tega popisa del!</t>
  </si>
  <si>
    <t>v kulturnovarstvenih pogojih št. 35120-0793/200-2 z dne 10.09.2020 ter soglasju št. XXX</t>
  </si>
  <si>
    <t>z dne XXX in se smatrajo kot sestavni del tega popisa del!</t>
  </si>
  <si>
    <t>npr. Knauf Insulation FKD-N Thermal</t>
  </si>
  <si>
    <t>toplotna prevodnost λ=0,034 W/mK (SIST EN 12667)</t>
  </si>
  <si>
    <t xml:space="preserve">alkalno odporen profil za izvedbo zaključka fasade </t>
  </si>
  <si>
    <t>ob podstavku objekta,</t>
  </si>
  <si>
    <t>opomba:</t>
  </si>
  <si>
    <t>na poziciji vgradnje toplotne izolacije MW na fasado, kjer je</t>
  </si>
  <si>
    <t xml:space="preserve">je TI v stiku z betonski steno, je potrebno vgraditi toplotno izolacijo </t>
  </si>
  <si>
    <t>iz ekspandiranega polistirena, npr. Fragmat Neocokl, v širini</t>
  </si>
  <si>
    <t xml:space="preserve">5,0 cm, za potrebe preprečitve prehoda vlage iz betona v kameno </t>
  </si>
  <si>
    <t>debeline do 12 cm</t>
  </si>
  <si>
    <t>na poziciji oken je potrebno vgraditi toplotno izolacijo iz</t>
  </si>
  <si>
    <t>ekspandiranega polistirena, npr. Fragmat Neocokl, v debelino 3 cm</t>
  </si>
  <si>
    <t>Izdelava fasade v sestavi:</t>
  </si>
  <si>
    <t>TERASA, COKL</t>
  </si>
  <si>
    <t>npr. Jubizol Nano finish S 1.0</t>
  </si>
  <si>
    <t>OPEČNA STENA</t>
  </si>
  <si>
    <t>fasada iz keramike</t>
  </si>
  <si>
    <t>npr. Meldorfer Flachverblender</t>
  </si>
  <si>
    <t>osnovni armirni sloj, npr. Capatect Minera Carbon Solid bela</t>
  </si>
  <si>
    <t>fasadna armirna mrežica 165g, npr. Capatect Glasgewebe 165g,</t>
  </si>
  <si>
    <t>armirni sloj, npr. Capatect Minera Carbon Solid bela</t>
  </si>
  <si>
    <t>prednamaz za boljši oprijem zaključnega sloja, npr. Putzgrund</t>
  </si>
  <si>
    <t>malta za lepljenje, npr. Meldorfer Ansatzmörtel 080</t>
  </si>
  <si>
    <t>keramika, npr. Meldorfer Flachverblender</t>
  </si>
  <si>
    <t xml:space="preserve">fugiranje z fugiramo s sivo cementno fugirno malto 081 iz </t>
  </si>
  <si>
    <t xml:space="preserve">program Meldorfer </t>
  </si>
  <si>
    <t xml:space="preserve">na lokaciji šivanje potrebno vgrajevati keramiko polagati na stik za </t>
  </si>
  <si>
    <t xml:space="preserve">potrebe ponazoritve opeke; robove keramike potrebno pred </t>
  </si>
  <si>
    <t>porezati pod kot 45st</t>
  </si>
  <si>
    <t xml:space="preserve">Alu profil z mrežico za izvedbo spodnjih robov z </t>
  </si>
  <si>
    <t>odkapom.</t>
  </si>
  <si>
    <t xml:space="preserve">vsi naletni robovi se morajo ojačati s tipskimi PVC profili.  </t>
  </si>
  <si>
    <t>na stiku s stavbnim pohištvom se vgradi PVC 2D profil</t>
  </si>
  <si>
    <t xml:space="preserve">Priprava kletnih stropov in delnega stropa v pritličju. </t>
  </si>
  <si>
    <t>čiščenje, razpraševanje vseh stropnih površin</t>
  </si>
  <si>
    <t>premaz z akrilno emulzijo za boljši oprijem, npr. Jub Akril Emulzija</t>
  </si>
  <si>
    <t xml:space="preserve">izravnavanje stropov kleti z renovirnim ometom, npr. Jub renovirni </t>
  </si>
  <si>
    <t xml:space="preserve">omet, ter po potrebi mehansko odbijanje odvečnega materiala </t>
  </si>
  <si>
    <t>(izbokline in neravne površine)</t>
  </si>
  <si>
    <t xml:space="preserve">Izdelava toplotne izolacije v sestavi. </t>
  </si>
  <si>
    <t xml:space="preserve">montaža plošč se izvaja z lepljenjem, npr. Jubizol lepilna malta </t>
  </si>
  <si>
    <t>Strong Fix, in mehanskim pritrjevanjem s tipskimi pritrdilnimi</t>
  </si>
  <si>
    <t xml:space="preserve"> sidri, 6-9 kos/m2, npr.  PPV260 (F.Leskovec).</t>
  </si>
  <si>
    <t>na lokaciji okna se vgradi primerna debelina TI za potrebe</t>
  </si>
  <si>
    <t>odpiranja kletnega okna</t>
  </si>
  <si>
    <t>na lokaciji vrat je potrebno prilagoditi višino vrat</t>
  </si>
  <si>
    <t xml:space="preserve">tankoslojni fasadni omet </t>
  </si>
  <si>
    <t>(upoštevati tehnologijo proizvajalca)</t>
  </si>
  <si>
    <t>osnovni armirni sloj, npr. Jubizol lepilna malta Strong Fix</t>
  </si>
  <si>
    <t>fasadna armirna mrežica 160g, npr. Jubizol armirna mrežica</t>
  </si>
  <si>
    <t>armirni sloj, npr. Jubizol lepilna malta Strong Fix</t>
  </si>
  <si>
    <t>barvi zaključnega sloja), npr. Jubizol Unigrund</t>
  </si>
  <si>
    <t>Dobava in montaža žarnic. Ocena.</t>
  </si>
  <si>
    <t>Dobava in montaža 10 m cevi z električnim kablom (2,5 m^2).</t>
  </si>
  <si>
    <t>SANACIJA TERASE</t>
  </si>
  <si>
    <t>SKUPAJ SANACIJA TERASE</t>
  </si>
  <si>
    <t>SKUPAJ SANACIJA TAL NA KLETJO</t>
  </si>
  <si>
    <t>Rušenje in odstranitev talnega odtoka</t>
  </si>
  <si>
    <t>po odstranitvi izvesti zidarsko sanacijo roba</t>
  </si>
  <si>
    <t xml:space="preserve">Nakladanje in odvoz odpadnega materiala na   </t>
  </si>
  <si>
    <t>trajno deponijo gradbenih odpadkov v razdalji do</t>
  </si>
  <si>
    <t>20 km s plačilom pristojbin in taks.</t>
  </si>
  <si>
    <t>upoštevati material iz celotne stavbe</t>
  </si>
  <si>
    <t xml:space="preserve">SKUPAJ RUŠITVENA IN DEMONTAŽNA DELA </t>
  </si>
  <si>
    <t xml:space="preserve">Dobava in vgradnja toplotno izolacijski plošč iz  </t>
  </si>
  <si>
    <t>ekstrudiranega polistirena:</t>
  </si>
  <si>
    <t>npr. Fragmat XPS 300</t>
  </si>
  <si>
    <t>XPS (SIST EN 13164)</t>
  </si>
  <si>
    <t>tlačna trdnost ≥ 300 kPa (10 % def.) (SIST EN 826)</t>
  </si>
  <si>
    <t>dvig obstoječe atike na manjši strehi</t>
  </si>
  <si>
    <t>npr. Puren FD-L</t>
  </si>
  <si>
    <t>PUR/PIR (SIST EN 13165</t>
  </si>
  <si>
    <t>razred gorljivosti B2 (SIST EN 13501-1)</t>
  </si>
  <si>
    <t>toplotna prevodnost λ=0,022 W/mK (SIST EN 12667)</t>
  </si>
  <si>
    <t>Dobava in polaganje geotekstila.</t>
  </si>
  <si>
    <t>npr. Typar SF 40</t>
  </si>
  <si>
    <t>debeline 3 cm</t>
  </si>
  <si>
    <t>debeline 4 cm</t>
  </si>
  <si>
    <t>Zidarska obdelava odprtine po odstranitvi požiralnika.</t>
  </si>
  <si>
    <t>zazidava stene v zračniku in priprava izliva v zračnik</t>
  </si>
  <si>
    <t>zazidava 0,5m2 z siporeks deb. 3cm</t>
  </si>
  <si>
    <t xml:space="preserve">Dobava in vgradnja novega talnega požiralnika </t>
  </si>
  <si>
    <t>v ceni upoštevati dobavi cevi za povezavo odtoka z izlivom</t>
  </si>
  <si>
    <t>v zračnik, dolžina 1,5m</t>
  </si>
  <si>
    <t>Dobava in vgradnja bitumenskega premaza</t>
  </si>
  <si>
    <t>premaz, npr. Fragmat IBITOL HS</t>
  </si>
  <si>
    <t>bitumen (SIST EN 1037:2017)</t>
  </si>
  <si>
    <t>vertikalno na stene zaključiti v višini do 26-37 cm</t>
  </si>
  <si>
    <t>Dobava in vgradnja parne zapore</t>
  </si>
  <si>
    <t>parna zapora, npr. Fragmat BITALBIT V3</t>
  </si>
  <si>
    <t>trak za ustavljanje vodne pare (SIST EN 13970ž)</t>
  </si>
  <si>
    <t>nosilec: AL+stekleni voal</t>
  </si>
  <si>
    <t>upogljivost pri: 0° C</t>
  </si>
  <si>
    <t>odpornost proti tečenju: 70° C</t>
  </si>
  <si>
    <t>pretržna sila vzdolžno / prečno: &gt;500 N / &gt;400 N</t>
  </si>
  <si>
    <t>raztezek pri pretrgu: &gt;2 %</t>
  </si>
  <si>
    <t>debelina: 2,7 mm</t>
  </si>
  <si>
    <t xml:space="preserve">izvedba kotne zaokrožitve </t>
  </si>
  <si>
    <t>Dobava in vgradnja hidroizolacije strehe</t>
  </si>
  <si>
    <t>samolepilni bitumenski trak npr. Fragmat Izoself V3</t>
  </si>
  <si>
    <t>trakovi namenjeni hidroizolaciji temeljev  (SIST EN 13969)</t>
  </si>
  <si>
    <t>nosilec: stekleni voal</t>
  </si>
  <si>
    <t>upogljivost pri: -20° C</t>
  </si>
  <si>
    <t>odpornost proti tečenju: 80° C</t>
  </si>
  <si>
    <t>pretržna sila vzdolžno / prečno: &gt;300 N / &gt;200 N</t>
  </si>
  <si>
    <t>vertikalno na stene zaključiti v višini do 35 cm</t>
  </si>
  <si>
    <t>izvedba kotne zaokrožitve</t>
  </si>
  <si>
    <t>elastomerni bitumenski trak, npr. Fragmat Izoelast P5 plus</t>
  </si>
  <si>
    <t>nosilec: poliesterski filc</t>
  </si>
  <si>
    <t>upogljivost pri: -15° C</t>
  </si>
  <si>
    <t>odpornost proti tečenju: 100° C</t>
  </si>
  <si>
    <t>pretržna sila vzdolžno / prečno: &gt;700 N / &gt;600 N</t>
  </si>
  <si>
    <t>raztezek pri pretrgu: &gt;40 %</t>
  </si>
  <si>
    <t>debelina: 4,5 mm</t>
  </si>
  <si>
    <t>vertikalno na stene zaključiti v višini do 10 cm</t>
  </si>
  <si>
    <t>Dobava in vgradnja hidroizolacije:</t>
  </si>
  <si>
    <t>horizontalni in vertikalni zaključki</t>
  </si>
  <si>
    <t>npr. Fragmat IzoElast P4 Reflex</t>
  </si>
  <si>
    <t>ojačani bitumenski trakovi za tesnenje streh (SIST EN 13707)</t>
  </si>
  <si>
    <t>debelina 4,2 mm</t>
  </si>
  <si>
    <t>nosilec: poliestreski filc</t>
  </si>
  <si>
    <t>upogljivost pri: -10° C</t>
  </si>
  <si>
    <t>odpornost proti tečenju: 120° C</t>
  </si>
  <si>
    <t>pretržna sila vzdolžno / prečno: &gt;600 N / &gt;500 N</t>
  </si>
  <si>
    <t>raztezek pri pretrgu: &gt;35 %</t>
  </si>
  <si>
    <t>polno varjenje</t>
  </si>
  <si>
    <t>vgradnja na steno v višini 45 cm</t>
  </si>
  <si>
    <t>Dobava in vgradnja obtežbe – nasutje pranega prodca - terasa</t>
  </si>
  <si>
    <t>prodniki frakcije 1-4 mm, debeline 2cm</t>
  </si>
  <si>
    <t>Dobava in vgradnja kolir talnih  plošč</t>
  </si>
  <si>
    <t>dimenzije 30/30/3</t>
  </si>
  <si>
    <t>polganje na stik</t>
  </si>
  <si>
    <t>Rušenje in odstranitev vseh slojev terase do estriha nad ploščo</t>
  </si>
  <si>
    <t xml:space="preserve">betonske plošče, pesek, bitumenska lepenka, siporeks, nakonski </t>
  </si>
  <si>
    <t>z obojestranskim prekrivnim slojem iz aluminija:</t>
  </si>
  <si>
    <t>beton; skupne povprečne debeline cca 12cm</t>
  </si>
  <si>
    <t xml:space="preserve">Demontaža in odstranitev opečne fasadne obloge in toplotne </t>
  </si>
  <si>
    <t>izolacije; NF opeka 240/120/60mm + 3cm izolacije</t>
  </si>
  <si>
    <t>Odrez betonskega venca na opečni fasadi za potrebe vgradnje TI</t>
  </si>
  <si>
    <t>plošča debeline 20cm; širina odreza 5cm</t>
  </si>
  <si>
    <t>plošča debeline 20cm; širina odreza 14cm</t>
  </si>
  <si>
    <t>VII.</t>
  </si>
  <si>
    <t>Dobava in vpetje transportnega dvigala / žerjava</t>
  </si>
  <si>
    <t>NEPREDVIDENA DELA (10%)</t>
  </si>
  <si>
    <t>PONUDBA</t>
  </si>
  <si>
    <t>00/00/2026</t>
  </si>
  <si>
    <t>Dobava in vgradnja toplotno izolacijski plošč iz poliuretanske pene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</si>
</sst>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[$€]* #,##0.00_);_([$€]* \(#,##0.00\);_([$€]* \-??_);_(@_)"/>
    <numFmt numFmtId="165" formatCode="#,##0.00\ [$€-1]"/>
    <numFmt numFmtId="166" formatCode="_([$€]* #,##0.00_);_([$€]* \(#,##0.00\);_([$€]* &quot;-&quot;??_);_(@_)"/>
    <numFmt numFmtId="167" formatCode="d/m/yyyy"/>
    <numFmt numFmtId="168" formatCode="#,##0.00&quot; €&quot;"/>
    <numFmt numFmtId="169" formatCode="&quot;€&quot;#,##0.00"/>
  </numFmts>
  <fonts count="49"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9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sz val="9"/>
      <name val="Arial"/>
      <family val="2"/>
      <charset val="238"/>
    </font>
    <font>
      <sz val="9"/>
      <name val="Calibri"/>
      <family val="2"/>
      <charset val="1"/>
    </font>
    <font>
      <b/>
      <sz val="9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i/>
      <sz val="9"/>
      <color indexed="59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1"/>
    </font>
    <font>
      <b/>
      <sz val="16"/>
      <color indexed="29"/>
      <name val="Calibri"/>
      <family val="2"/>
      <charset val="1"/>
    </font>
    <font>
      <b/>
      <sz val="16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indexed="63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indexed="63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8"/>
      <name val="Calibri"/>
      <family val="2"/>
      <charset val="1"/>
    </font>
    <font>
      <sz val="28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238"/>
    </font>
    <font>
      <b/>
      <u/>
      <sz val="10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color indexed="8"/>
      <name val="Calibri"/>
      <family val="2"/>
      <charset val="1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color indexed="8"/>
      <name val="Calibri (Body)_x0000_"/>
    </font>
    <font>
      <i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0"/>
      <name val="Calibri"/>
      <family val="2"/>
      <charset val="1"/>
    </font>
    <font>
      <sz val="9"/>
      <color indexed="8"/>
      <name val="Calibri"/>
      <family val="2"/>
    </font>
    <font>
      <sz val="9"/>
      <name val="Calibri"/>
      <family val="2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42"/>
      </patternFill>
    </fill>
    <fill>
      <patternFill patternType="solid">
        <fgColor indexed="31"/>
        <bgColor indexed="22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5" fillId="0" borderId="0"/>
    <xf numFmtId="0" fontId="6" fillId="0" borderId="0"/>
    <xf numFmtId="166" fontId="7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303">
    <xf numFmtId="0" fontId="0" fillId="0" borderId="0" xfId="0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0" borderId="0" xfId="0" applyFont="1"/>
    <xf numFmtId="0" fontId="11" fillId="0" borderId="0" xfId="3" applyFont="1" applyAlignment="1">
      <alignment horizontal="right" vertical="top"/>
    </xf>
    <xf numFmtId="0" fontId="11" fillId="0" borderId="0" xfId="3" applyFont="1" applyAlignment="1" applyProtection="1">
      <alignment vertical="top" wrapText="1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/>
    <xf numFmtId="0" fontId="11" fillId="0" borderId="0" xfId="3" applyFont="1" applyProtection="1">
      <protection locked="0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justify" vertical="top" wrapText="1"/>
    </xf>
    <xf numFmtId="49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5" fillId="0" borderId="0" xfId="0" applyFont="1"/>
    <xf numFmtId="49" fontId="13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top"/>
    </xf>
    <xf numFmtId="0" fontId="13" fillId="0" borderId="0" xfId="0" applyFont="1"/>
    <xf numFmtId="3" fontId="16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4" fillId="0" borderId="0" xfId="0" quotePrefix="1" applyFont="1" applyAlignment="1">
      <alignment vertical="top" wrapText="1"/>
    </xf>
    <xf numFmtId="3" fontId="13" fillId="0" borderId="0" xfId="0" applyNumberFormat="1" applyFont="1" applyAlignment="1">
      <alignment horizontal="center"/>
    </xf>
    <xf numFmtId="4" fontId="11" fillId="0" borderId="0" xfId="3" applyNumberFormat="1" applyFont="1" applyAlignment="1">
      <alignment horizontal="center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left"/>
    </xf>
    <xf numFmtId="165" fontId="16" fillId="0" borderId="0" xfId="4" applyNumberFormat="1" applyFont="1" applyAlignment="1">
      <alignment horizontal="center"/>
    </xf>
    <xf numFmtId="165" fontId="13" fillId="0" borderId="0" xfId="4" applyNumberFormat="1" applyFont="1" applyAlignment="1">
      <alignment horizontal="center"/>
    </xf>
    <xf numFmtId="49" fontId="13" fillId="0" borderId="0" xfId="4" applyNumberFormat="1" applyFont="1" applyAlignment="1">
      <alignment horizontal="left"/>
    </xf>
    <xf numFmtId="0" fontId="14" fillId="0" borderId="0" xfId="4" applyFont="1" applyAlignment="1">
      <alignment horizontal="center"/>
    </xf>
    <xf numFmtId="0" fontId="13" fillId="0" borderId="0" xfId="4" applyFont="1"/>
    <xf numFmtId="4" fontId="16" fillId="0" borderId="0" xfId="4" applyNumberFormat="1" applyFont="1" applyAlignment="1">
      <alignment horizontal="center"/>
    </xf>
    <xf numFmtId="0" fontId="8" fillId="0" borderId="5" xfId="0" applyFont="1" applyBorder="1"/>
    <xf numFmtId="0" fontId="9" fillId="0" borderId="3" xfId="0" applyFont="1" applyBorder="1"/>
    <xf numFmtId="0" fontId="8" fillId="0" borderId="3" xfId="0" applyFont="1" applyBorder="1"/>
    <xf numFmtId="0" fontId="19" fillId="0" borderId="3" xfId="0" applyFont="1" applyBorder="1"/>
    <xf numFmtId="165" fontId="8" fillId="0" borderId="6" xfId="0" applyNumberFormat="1" applyFont="1" applyBorder="1"/>
    <xf numFmtId="0" fontId="8" fillId="0" borderId="7" xfId="0" applyFont="1" applyBorder="1"/>
    <xf numFmtId="165" fontId="8" fillId="0" borderId="8" xfId="0" applyNumberFormat="1" applyFont="1" applyBorder="1"/>
    <xf numFmtId="0" fontId="19" fillId="0" borderId="0" xfId="0" applyFont="1"/>
    <xf numFmtId="0" fontId="8" fillId="0" borderId="9" xfId="0" applyFont="1" applyBorder="1"/>
    <xf numFmtId="0" fontId="9" fillId="0" borderId="4" xfId="0" applyFont="1" applyBorder="1"/>
    <xf numFmtId="0" fontId="8" fillId="0" borderId="4" xfId="0" applyFont="1" applyBorder="1"/>
    <xf numFmtId="165" fontId="8" fillId="0" borderId="10" xfId="0" applyNumberFormat="1" applyFont="1" applyBorder="1"/>
    <xf numFmtId="165" fontId="8" fillId="0" borderId="0" xfId="0" applyNumberFormat="1" applyFont="1"/>
    <xf numFmtId="0" fontId="8" fillId="0" borderId="11" xfId="0" applyFont="1" applyBorder="1"/>
    <xf numFmtId="0" fontId="9" fillId="0" borderId="12" xfId="0" applyFont="1" applyBorder="1"/>
    <xf numFmtId="0" fontId="8" fillId="0" borderId="12" xfId="0" applyFont="1" applyBorder="1"/>
    <xf numFmtId="165" fontId="8" fillId="0" borderId="13" xfId="0" applyNumberFormat="1" applyFont="1" applyBorder="1"/>
    <xf numFmtId="0" fontId="9" fillId="3" borderId="11" xfId="0" applyFont="1" applyFill="1" applyBorder="1"/>
    <xf numFmtId="0" fontId="8" fillId="3" borderId="12" xfId="0" applyFont="1" applyFill="1" applyBorder="1"/>
    <xf numFmtId="165" fontId="8" fillId="3" borderId="13" xfId="0" applyNumberFormat="1" applyFont="1" applyFill="1" applyBorder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9" fillId="3" borderId="13" xfId="0" applyNumberFormat="1" applyFont="1" applyFill="1" applyBorder="1"/>
    <xf numFmtId="165" fontId="9" fillId="0" borderId="0" xfId="0" applyNumberFormat="1" applyFont="1"/>
    <xf numFmtId="0" fontId="9" fillId="0" borderId="14" xfId="0" applyFont="1" applyBorder="1"/>
    <xf numFmtId="0" fontId="9" fillId="0" borderId="15" xfId="0" applyFont="1" applyBorder="1"/>
    <xf numFmtId="165" fontId="9" fillId="0" borderId="16" xfId="0" applyNumberFormat="1" applyFont="1" applyBorder="1"/>
    <xf numFmtId="0" fontId="8" fillId="0" borderId="17" xfId="0" applyFont="1" applyBorder="1"/>
    <xf numFmtId="165" fontId="8" fillId="0" borderId="18" xfId="0" applyNumberFormat="1" applyFont="1" applyBorder="1"/>
    <xf numFmtId="0" fontId="9" fillId="0" borderId="19" xfId="0" applyFont="1" applyBorder="1"/>
    <xf numFmtId="0" fontId="9" fillId="0" borderId="1" xfId="0" applyFont="1" applyBorder="1"/>
    <xf numFmtId="165" fontId="9" fillId="0" borderId="20" xfId="0" applyNumberFormat="1" applyFont="1" applyBorder="1"/>
    <xf numFmtId="0" fontId="9" fillId="3" borderId="21" xfId="0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165" fontId="9" fillId="3" borderId="23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7" fontId="27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167" fontId="27" fillId="0" borderId="0" xfId="0" applyNumberFormat="1" applyFont="1" applyAlignment="1">
      <alignment horizontal="left" wrapText="1"/>
    </xf>
    <xf numFmtId="0" fontId="28" fillId="0" borderId="0" xfId="0" applyFont="1"/>
    <xf numFmtId="0" fontId="27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9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6" fillId="0" borderId="24" xfId="0" applyFont="1" applyBorder="1" applyAlignment="1">
      <alignment horizontal="left"/>
    </xf>
    <xf numFmtId="0" fontId="31" fillId="0" borderId="0" xfId="0" applyFont="1"/>
    <xf numFmtId="0" fontId="26" fillId="0" borderId="24" xfId="0" applyFont="1" applyBorder="1"/>
    <xf numFmtId="0" fontId="20" fillId="0" borderId="11" xfId="0" applyFont="1" applyBorder="1"/>
    <xf numFmtId="0" fontId="24" fillId="0" borderId="12" xfId="0" applyFont="1" applyBorder="1" applyAlignment="1">
      <alignment horizontal="right" vertical="center"/>
    </xf>
    <xf numFmtId="0" fontId="0" fillId="0" borderId="12" xfId="0" applyBorder="1"/>
    <xf numFmtId="168" fontId="28" fillId="0" borderId="13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168" fontId="33" fillId="3" borderId="11" xfId="0" applyNumberFormat="1" applyFont="1" applyFill="1" applyBorder="1" applyAlignment="1">
      <alignment horizontal="left" vertical="center"/>
    </xf>
    <xf numFmtId="168" fontId="33" fillId="3" borderId="12" xfId="0" applyNumberFormat="1" applyFont="1" applyFill="1" applyBorder="1" applyAlignment="1">
      <alignment horizontal="right" vertical="center"/>
    </xf>
    <xf numFmtId="168" fontId="33" fillId="3" borderId="12" xfId="0" applyNumberFormat="1" applyFont="1" applyFill="1" applyBorder="1" applyAlignment="1">
      <alignment horizontal="center" vertical="center"/>
    </xf>
    <xf numFmtId="168" fontId="33" fillId="3" borderId="13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7" fillId="0" borderId="0" xfId="0" applyFont="1"/>
    <xf numFmtId="0" fontId="11" fillId="0" borderId="25" xfId="3" applyFont="1" applyBorder="1" applyAlignment="1" applyProtection="1">
      <alignment horizontal="center"/>
      <protection locked="0"/>
    </xf>
    <xf numFmtId="0" fontId="11" fillId="0" borderId="25" xfId="3" applyFont="1" applyBorder="1"/>
    <xf numFmtId="0" fontId="11" fillId="0" borderId="25" xfId="3" applyFont="1" applyBorder="1" applyProtection="1">
      <protection locked="0"/>
    </xf>
    <xf numFmtId="0" fontId="12" fillId="0" borderId="25" xfId="3" applyFont="1" applyBorder="1" applyAlignment="1" applyProtection="1">
      <alignment vertical="top" wrapText="1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165" fontId="9" fillId="0" borderId="25" xfId="0" applyNumberFormat="1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top"/>
    </xf>
    <xf numFmtId="4" fontId="14" fillId="0" borderId="0" xfId="4" applyNumberFormat="1" applyFont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14" fillId="0" borderId="0" xfId="0" applyFont="1" applyAlignment="1">
      <alignment vertical="top" wrapText="1"/>
    </xf>
    <xf numFmtId="0" fontId="9" fillId="4" borderId="28" xfId="0" applyFont="1" applyFill="1" applyBorder="1"/>
    <xf numFmtId="0" fontId="9" fillId="4" borderId="28" xfId="0" applyFont="1" applyFill="1" applyBorder="1" applyAlignment="1">
      <alignment vertical="top" wrapText="1"/>
    </xf>
    <xf numFmtId="0" fontId="9" fillId="4" borderId="28" xfId="0" applyFont="1" applyFill="1" applyBorder="1" applyAlignment="1">
      <alignment horizontal="center"/>
    </xf>
    <xf numFmtId="165" fontId="9" fillId="4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0" fontId="11" fillId="0" borderId="0" xfId="3" applyFont="1" applyAlignment="1" applyProtection="1">
      <alignment horizontal="left" vertical="top" wrapText="1"/>
      <protection locked="0"/>
    </xf>
    <xf numFmtId="4" fontId="11" fillId="0" borderId="0" xfId="3" applyNumberFormat="1" applyFont="1" applyProtection="1">
      <protection locked="0"/>
    </xf>
    <xf numFmtId="4" fontId="11" fillId="0" borderId="0" xfId="3" applyNumberFormat="1" applyFont="1"/>
    <xf numFmtId="0" fontId="14" fillId="0" borderId="0" xfId="3" applyFont="1" applyAlignment="1" applyProtection="1">
      <alignment vertical="top" wrapText="1"/>
      <protection locked="0"/>
    </xf>
    <xf numFmtId="49" fontId="8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horizontal="left"/>
    </xf>
    <xf numFmtId="4" fontId="39" fillId="0" borderId="0" xfId="0" applyNumberFormat="1" applyFont="1" applyAlignment="1">
      <alignment horizontal="center"/>
    </xf>
    <xf numFmtId="0" fontId="11" fillId="0" borderId="0" xfId="0" applyFont="1"/>
    <xf numFmtId="4" fontId="3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16" fillId="0" borderId="0" xfId="0" applyFont="1" applyAlignment="1">
      <alignment horizontal="center"/>
    </xf>
    <xf numFmtId="165" fontId="38" fillId="0" borderId="0" xfId="0" applyNumberFormat="1" applyFont="1" applyAlignment="1">
      <alignment horizontal="center"/>
    </xf>
    <xf numFmtId="0" fontId="38" fillId="0" borderId="0" xfId="0" applyFont="1"/>
    <xf numFmtId="49" fontId="38" fillId="0" borderId="0" xfId="0" applyNumberFormat="1" applyFont="1" applyAlignment="1">
      <alignment horizontal="left"/>
    </xf>
    <xf numFmtId="49" fontId="15" fillId="0" borderId="0" xfId="0" applyNumberFormat="1" applyFont="1" applyAlignment="1">
      <alignment vertical="top"/>
    </xf>
    <xf numFmtId="3" fontId="38" fillId="0" borderId="0" xfId="0" applyNumberFormat="1" applyFont="1" applyAlignment="1">
      <alignment horizontal="center"/>
    </xf>
    <xf numFmtId="0" fontId="9" fillId="5" borderId="2" xfId="0" applyFont="1" applyFill="1" applyBorder="1"/>
    <xf numFmtId="0" fontId="9" fillId="5" borderId="2" xfId="0" applyFont="1" applyFill="1" applyBorder="1" applyAlignment="1">
      <alignment vertical="top" wrapText="1"/>
    </xf>
    <xf numFmtId="0" fontId="9" fillId="5" borderId="2" xfId="0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0" fontId="12" fillId="0" borderId="26" xfId="3" applyFont="1" applyBorder="1" applyAlignment="1">
      <alignment horizontal="right" vertical="top"/>
    </xf>
    <xf numFmtId="0" fontId="12" fillId="0" borderId="0" xfId="3" applyFont="1" applyAlignment="1">
      <alignment horizontal="right" vertical="top"/>
    </xf>
    <xf numFmtId="0" fontId="12" fillId="0" borderId="27" xfId="3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13" fillId="0" borderId="0" xfId="38" applyFont="1" applyAlignment="1">
      <alignment horizontal="right" vertical="center"/>
    </xf>
    <xf numFmtId="0" fontId="13" fillId="0" borderId="0" xfId="38" applyFont="1" applyAlignment="1">
      <alignment vertical="center" wrapText="1"/>
    </xf>
    <xf numFmtId="0" fontId="13" fillId="0" borderId="0" xfId="38" applyFont="1" applyAlignment="1">
      <alignment horizontal="center" vertical="center"/>
    </xf>
    <xf numFmtId="4" fontId="13" fillId="0" borderId="0" xfId="38" applyNumberFormat="1" applyFont="1" applyAlignment="1">
      <alignment horizontal="center" vertical="center"/>
    </xf>
    <xf numFmtId="0" fontId="8" fillId="0" borderId="0" xfId="39" applyFont="1" applyAlignment="1">
      <alignment vertical="center"/>
    </xf>
    <xf numFmtId="0" fontId="41" fillId="0" borderId="0" xfId="38" applyFont="1" applyAlignment="1">
      <alignment vertical="center" wrapText="1"/>
    </xf>
    <xf numFmtId="0" fontId="8" fillId="0" borderId="0" xfId="38" applyFont="1" applyAlignment="1">
      <alignment vertical="center"/>
    </xf>
    <xf numFmtId="0" fontId="8" fillId="0" borderId="0" xfId="38" applyFont="1" applyAlignment="1">
      <alignment vertical="center" wrapText="1"/>
    </xf>
    <xf numFmtId="4" fontId="16" fillId="0" borderId="0" xfId="38" applyNumberFormat="1" applyFont="1" applyAlignment="1">
      <alignment horizontal="center" vertical="center"/>
    </xf>
    <xf numFmtId="165" fontId="16" fillId="0" borderId="0" xfId="38" applyNumberFormat="1" applyFont="1" applyAlignment="1">
      <alignment horizontal="center" vertical="center"/>
    </xf>
    <xf numFmtId="165" fontId="13" fillId="0" borderId="0" xfId="38" applyNumberFormat="1" applyFont="1" applyAlignment="1">
      <alignment horizontal="center" vertical="center"/>
    </xf>
    <xf numFmtId="0" fontId="16" fillId="0" borderId="0" xfId="38" applyFont="1" applyAlignment="1">
      <alignment vertical="center"/>
    </xf>
    <xf numFmtId="0" fontId="16" fillId="0" borderId="0" xfId="38" applyFont="1" applyAlignment="1">
      <alignment vertical="center" wrapText="1"/>
    </xf>
    <xf numFmtId="4" fontId="8" fillId="0" borderId="0" xfId="38" applyNumberFormat="1" applyFont="1" applyAlignment="1">
      <alignment horizontal="center" vertical="center"/>
    </xf>
    <xf numFmtId="0" fontId="16" fillId="0" borderId="0" xfId="38" applyFont="1" applyAlignment="1">
      <alignment horizontal="right" vertical="center"/>
    </xf>
    <xf numFmtId="4" fontId="42" fillId="0" borderId="0" xfId="38" applyNumberFormat="1" applyFont="1" applyAlignment="1">
      <alignment horizontal="center" vertical="center"/>
    </xf>
    <xf numFmtId="0" fontId="8" fillId="0" borderId="0" xfId="38" applyFont="1" applyAlignment="1">
      <alignment horizontal="center" vertical="center"/>
    </xf>
    <xf numFmtId="2" fontId="8" fillId="0" borderId="0" xfId="38" applyNumberFormat="1" applyFont="1" applyAlignment="1">
      <alignment horizontal="center" vertical="center"/>
    </xf>
    <xf numFmtId="49" fontId="8" fillId="0" borderId="0" xfId="38" applyNumberFormat="1" applyFont="1" applyAlignment="1">
      <alignment horizontal="left" vertical="center"/>
    </xf>
    <xf numFmtId="165" fontId="8" fillId="0" borderId="0" xfId="38" applyNumberFormat="1" applyFont="1" applyAlignment="1">
      <alignment horizontal="center" vertical="center"/>
    </xf>
    <xf numFmtId="49" fontId="8" fillId="0" borderId="0" xfId="38" applyNumberFormat="1" applyFont="1" applyAlignment="1">
      <alignment horizontal="right" vertical="center"/>
    </xf>
    <xf numFmtId="0" fontId="43" fillId="0" borderId="0" xfId="38" applyFont="1" applyAlignment="1">
      <alignment vertical="center"/>
    </xf>
    <xf numFmtId="0" fontId="8" fillId="0" borderId="0" xfId="38" applyFont="1" applyAlignment="1">
      <alignment horizontal="left" vertical="center" wrapText="1"/>
    </xf>
    <xf numFmtId="0" fontId="8" fillId="0" borderId="0" xfId="40" applyFont="1" applyAlignment="1">
      <alignment horizontal="left" vertical="center"/>
    </xf>
    <xf numFmtId="0" fontId="11" fillId="0" borderId="0" xfId="40" applyFont="1" applyAlignment="1">
      <alignment vertical="center" wrapText="1"/>
    </xf>
    <xf numFmtId="0" fontId="8" fillId="0" borderId="0" xfId="40" applyFont="1" applyAlignment="1">
      <alignment horizontal="center" vertical="center"/>
    </xf>
    <xf numFmtId="4" fontId="11" fillId="0" borderId="0" xfId="40" applyNumberFormat="1" applyFont="1" applyAlignment="1">
      <alignment horizontal="center" vertical="center"/>
    </xf>
    <xf numFmtId="165" fontId="8" fillId="0" borderId="0" xfId="40" applyNumberFormat="1" applyFont="1" applyAlignment="1">
      <alignment horizontal="center" vertical="center"/>
    </xf>
    <xf numFmtId="0" fontId="8" fillId="0" borderId="0" xfId="40" applyFont="1" applyAlignment="1">
      <alignment vertical="center" wrapText="1"/>
    </xf>
    <xf numFmtId="0" fontId="13" fillId="0" borderId="0" xfId="40" applyFont="1" applyAlignment="1">
      <alignment horizontal="right" vertical="center"/>
    </xf>
    <xf numFmtId="49" fontId="13" fillId="0" borderId="0" xfId="40" applyNumberFormat="1" applyFont="1" applyAlignment="1">
      <alignment horizontal="right" vertical="center"/>
    </xf>
    <xf numFmtId="0" fontId="13" fillId="0" borderId="0" xfId="40" applyFont="1" applyAlignment="1">
      <alignment vertical="center" wrapText="1"/>
    </xf>
    <xf numFmtId="0" fontId="13" fillId="0" borderId="0" xfId="40" applyFont="1" applyAlignment="1">
      <alignment horizontal="center" vertical="center"/>
    </xf>
    <xf numFmtId="4" fontId="13" fillId="0" borderId="0" xfId="40" applyNumberFormat="1" applyFont="1" applyAlignment="1">
      <alignment horizontal="center" vertical="center"/>
    </xf>
    <xf numFmtId="165" fontId="13" fillId="0" borderId="0" xfId="40" applyNumberFormat="1" applyFont="1" applyAlignment="1">
      <alignment horizontal="center" vertical="center"/>
    </xf>
    <xf numFmtId="0" fontId="8" fillId="0" borderId="0" xfId="4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" fontId="4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39" applyFont="1" applyAlignment="1">
      <alignment vertical="center" wrapText="1"/>
    </xf>
    <xf numFmtId="0" fontId="8" fillId="0" borderId="0" xfId="39" applyFont="1" applyAlignment="1">
      <alignment horizontal="center" vertical="center"/>
    </xf>
    <xf numFmtId="4" fontId="8" fillId="0" borderId="0" xfId="39" applyNumberFormat="1" applyFont="1" applyAlignment="1">
      <alignment horizontal="center" vertical="center"/>
    </xf>
    <xf numFmtId="0" fontId="1" fillId="0" borderId="0" xfId="40" applyAlignment="1">
      <alignment vertical="center"/>
    </xf>
    <xf numFmtId="0" fontId="9" fillId="0" borderId="0" xfId="39" applyFont="1" applyAlignment="1">
      <alignment vertical="center"/>
    </xf>
    <xf numFmtId="0" fontId="9" fillId="0" borderId="0" xfId="39" applyFont="1" applyAlignment="1">
      <alignment vertical="center" wrapText="1"/>
    </xf>
    <xf numFmtId="0" fontId="9" fillId="0" borderId="0" xfId="39" applyFont="1" applyAlignment="1">
      <alignment horizontal="center" vertical="center"/>
    </xf>
    <xf numFmtId="4" fontId="9" fillId="0" borderId="0" xfId="39" applyNumberFormat="1" applyFont="1" applyAlignment="1">
      <alignment horizontal="center" vertical="center"/>
    </xf>
    <xf numFmtId="165" fontId="9" fillId="0" borderId="0" xfId="39" applyNumberFormat="1" applyFont="1" applyAlignment="1">
      <alignment horizontal="center" vertical="center"/>
    </xf>
    <xf numFmtId="165" fontId="8" fillId="0" borderId="0" xfId="39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45" fillId="0" borderId="0" xfId="0" applyFont="1" applyAlignment="1">
      <alignment vertical="top" wrapText="1"/>
    </xf>
    <xf numFmtId="49" fontId="8" fillId="0" borderId="0" xfId="39" applyNumberFormat="1" applyFont="1" applyAlignment="1">
      <alignment horizontal="left" vertical="top"/>
    </xf>
    <xf numFmtId="0" fontId="11" fillId="0" borderId="0" xfId="39" applyFont="1" applyAlignment="1">
      <alignment horizontal="left" vertical="top" wrapText="1"/>
    </xf>
    <xf numFmtId="0" fontId="8" fillId="0" borderId="0" xfId="39" applyFont="1" applyAlignment="1">
      <alignment horizontal="center"/>
    </xf>
    <xf numFmtId="4" fontId="13" fillId="0" borderId="0" xfId="39" applyNumberFormat="1" applyFont="1" applyAlignment="1">
      <alignment horizontal="center"/>
    </xf>
    <xf numFmtId="165" fontId="8" fillId="0" borderId="0" xfId="39" applyNumberFormat="1" applyFont="1" applyAlignment="1">
      <alignment horizontal="center"/>
    </xf>
    <xf numFmtId="49" fontId="8" fillId="0" borderId="0" xfId="39" applyNumberFormat="1" applyFont="1" applyAlignment="1">
      <alignment horizontal="right" vertical="top"/>
    </xf>
    <xf numFmtId="49" fontId="14" fillId="0" borderId="0" xfId="0" applyNumberFormat="1" applyFont="1"/>
    <xf numFmtId="0" fontId="44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45" fillId="0" borderId="0" xfId="0" applyFont="1" applyAlignment="1">
      <alignment horizontal="right" vertical="top" wrapText="1"/>
    </xf>
    <xf numFmtId="49" fontId="13" fillId="0" borderId="0" xfId="0" applyNumberFormat="1" applyFont="1" applyAlignment="1">
      <alignment horizontal="left" vertical="top"/>
    </xf>
    <xf numFmtId="0" fontId="45" fillId="0" borderId="0" xfId="0" applyFont="1" applyAlignment="1">
      <alignment horizontal="center"/>
    </xf>
    <xf numFmtId="49" fontId="46" fillId="5" borderId="28" xfId="39" applyNumberFormat="1" applyFont="1" applyFill="1" applyBorder="1" applyAlignment="1">
      <alignment vertical="center"/>
    </xf>
    <xf numFmtId="4" fontId="46" fillId="5" borderId="28" xfId="39" applyNumberFormat="1" applyFont="1" applyFill="1" applyBorder="1" applyAlignment="1">
      <alignment vertical="center"/>
    </xf>
    <xf numFmtId="169" fontId="46" fillId="5" borderId="28" xfId="39" applyNumberFormat="1" applyFont="1" applyFill="1" applyBorder="1" applyAlignment="1">
      <alignment horizontal="center" vertical="center"/>
    </xf>
    <xf numFmtId="0" fontId="9" fillId="0" borderId="30" xfId="39" applyFont="1" applyBorder="1" applyAlignment="1">
      <alignment horizontal="right" vertical="center"/>
    </xf>
    <xf numFmtId="0" fontId="9" fillId="0" borderId="30" xfId="39" applyFont="1" applyBorder="1" applyAlignment="1">
      <alignment vertical="center" wrapText="1"/>
    </xf>
    <xf numFmtId="0" fontId="8" fillId="0" borderId="30" xfId="39" applyFont="1" applyBorder="1" applyAlignment="1">
      <alignment horizontal="center" vertical="center"/>
    </xf>
    <xf numFmtId="4" fontId="8" fillId="0" borderId="30" xfId="39" applyNumberFormat="1" applyFont="1" applyBorder="1" applyAlignment="1">
      <alignment horizontal="center" vertical="center"/>
    </xf>
    <xf numFmtId="165" fontId="8" fillId="0" borderId="30" xfId="39" applyNumberFormat="1" applyFont="1" applyBorder="1" applyAlignment="1">
      <alignment horizontal="center" vertical="center"/>
    </xf>
    <xf numFmtId="0" fontId="9" fillId="0" borderId="30" xfId="39" applyFont="1" applyBorder="1" applyAlignment="1">
      <alignment horizontal="center" vertical="center"/>
    </xf>
    <xf numFmtId="0" fontId="9" fillId="0" borderId="30" xfId="39" applyFont="1" applyBorder="1" applyAlignment="1">
      <alignment horizontal="left" vertical="center" wrapText="1"/>
    </xf>
    <xf numFmtId="4" fontId="9" fillId="0" borderId="30" xfId="39" applyNumberFormat="1" applyFont="1" applyBorder="1" applyAlignment="1">
      <alignment horizontal="center" vertical="center"/>
    </xf>
    <xf numFmtId="165" fontId="9" fillId="0" borderId="30" xfId="39" applyNumberFormat="1" applyFont="1" applyBorder="1" applyAlignment="1">
      <alignment horizontal="center" vertical="center"/>
    </xf>
    <xf numFmtId="2" fontId="11" fillId="0" borderId="0" xfId="3" applyNumberFormat="1" applyFont="1"/>
    <xf numFmtId="0" fontId="14" fillId="0" borderId="0" xfId="38" applyFont="1" applyAlignment="1">
      <alignment vertical="center" wrapText="1"/>
    </xf>
    <xf numFmtId="0" fontId="47" fillId="0" borderId="0" xfId="0" applyFont="1"/>
    <xf numFmtId="165" fontId="47" fillId="0" borderId="0" xfId="0" applyNumberFormat="1" applyFont="1"/>
    <xf numFmtId="49" fontId="15" fillId="0" borderId="0" xfId="39" applyNumberFormat="1" applyFont="1" applyAlignment="1">
      <alignment vertical="top"/>
    </xf>
    <xf numFmtId="0" fontId="11" fillId="0" borderId="0" xfId="39" applyFont="1" applyAlignment="1">
      <alignment vertical="top" wrapText="1"/>
    </xf>
    <xf numFmtId="0" fontId="13" fillId="0" borderId="0" xfId="39" applyFont="1" applyAlignment="1">
      <alignment horizontal="left" vertical="top" wrapText="1"/>
    </xf>
    <xf numFmtId="0" fontId="13" fillId="0" borderId="0" xfId="39" applyFont="1"/>
    <xf numFmtId="0" fontId="8" fillId="0" borderId="0" xfId="39" applyFont="1" applyAlignment="1">
      <alignment vertical="top" wrapText="1"/>
    </xf>
    <xf numFmtId="2" fontId="8" fillId="0" borderId="0" xfId="39" applyNumberFormat="1" applyFont="1" applyAlignment="1">
      <alignment horizontal="center"/>
    </xf>
    <xf numFmtId="0" fontId="8" fillId="0" borderId="0" xfId="39" applyFont="1"/>
    <xf numFmtId="0" fontId="8" fillId="0" borderId="0" xfId="39" applyFont="1" applyAlignment="1">
      <alignment horizontal="left" vertical="top" wrapText="1"/>
    </xf>
    <xf numFmtId="0" fontId="48" fillId="0" borderId="0" xfId="0" applyFont="1"/>
    <xf numFmtId="0" fontId="30" fillId="0" borderId="0" xfId="0" applyFont="1" applyAlignment="1">
      <alignment horizontal="center"/>
    </xf>
    <xf numFmtId="0" fontId="33" fillId="3" borderId="29" xfId="0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0" fontId="33" fillId="3" borderId="31" xfId="0" applyFont="1" applyFill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3" borderId="11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0" borderId="2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>
      <alignment horizontal="left" vertical="top" wrapText="1"/>
    </xf>
  </cellXfs>
  <cellStyles count="41">
    <cellStyle name="Euro" xfId="1" xr:uid="{00000000-0005-0000-0000-000000000000}"/>
    <cellStyle name="Euro 2" xfId="6" xr:uid="{00000000-0005-0000-0000-000001000000}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Navadno 2" xfId="2" xr:uid="{00000000-0005-0000-0000-000020000000}"/>
    <cellStyle name="Navadno 2 2" xfId="5" xr:uid="{00000000-0005-0000-0000-000021000000}"/>
    <cellStyle name="Navadno 3" xfId="7" xr:uid="{00000000-0005-0000-0000-000022000000}"/>
    <cellStyle name="Navadno 3 2" xfId="39" xr:uid="{AEA85CD3-B2AB-DD49-AEAF-29140213445D}"/>
    <cellStyle name="Navadno_GRADBENO-OBRT.DELA" xfId="3" xr:uid="{00000000-0005-0000-0000-000023000000}"/>
    <cellStyle name="Normal" xfId="0" builtinId="0"/>
    <cellStyle name="Normal 2" xfId="4" xr:uid="{00000000-0005-0000-0000-000025000000}"/>
    <cellStyle name="Normal 2 2" xfId="40" xr:uid="{490C4AA8-F17F-C048-95AD-2D44EAD56B6D}"/>
    <cellStyle name="Normal 3" xfId="38" xr:uid="{BCBBF947-85E8-2845-97F9-C9FEA8DF9AB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CD5B5"/>
      <rgbColor rgb="00A0E0E0"/>
      <rgbColor rgb="00600080"/>
      <rgbColor rgb="00F7921D"/>
      <rgbColor rgb="000080C0"/>
      <rgbColor rgb="00BFBFB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FFF"/>
      <rgbColor rgb="0069FFFF"/>
      <rgbColor rgb="00D7E4BD"/>
      <rgbColor rgb="00FFFF80"/>
      <rgbColor rgb="00A6CAF0"/>
      <rgbColor rgb="00FF9900"/>
      <rgbColor rgb="00B38FEE"/>
      <rgbColor rgb="00D9D9D9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333333"/>
      <rgbColor rgb="00993300"/>
      <rgbColor rgb="0085396A"/>
      <rgbColor rgb="004A3285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15" sqref="F15"/>
    </sheetView>
  </sheetViews>
  <sheetFormatPr baseColWidth="10" defaultColWidth="12.5" defaultRowHeight="13"/>
  <cols>
    <col min="6" max="6" width="17" customWidth="1"/>
  </cols>
  <sheetData>
    <row r="1" spans="1:6" ht="14">
      <c r="A1" s="92"/>
      <c r="B1" s="92"/>
      <c r="C1" s="92"/>
      <c r="D1" s="92"/>
    </row>
    <row r="2" spans="1:6" ht="14">
      <c r="A2" s="92"/>
      <c r="B2" s="92"/>
      <c r="C2" s="92"/>
      <c r="D2" s="92"/>
    </row>
    <row r="3" spans="1:6" ht="21">
      <c r="A3" s="93" t="s">
        <v>81</v>
      </c>
      <c r="B3" s="94"/>
      <c r="C3" s="92"/>
      <c r="D3" s="92"/>
    </row>
    <row r="4" spans="1:6" ht="21">
      <c r="A4" s="95"/>
      <c r="B4" s="92"/>
      <c r="C4" s="92"/>
      <c r="D4" s="92"/>
    </row>
    <row r="5" spans="1:6" ht="21">
      <c r="A5" s="94"/>
      <c r="B5" s="92"/>
      <c r="C5" s="92"/>
      <c r="D5" s="92"/>
    </row>
    <row r="6" spans="1:6" ht="15">
      <c r="A6" s="96"/>
      <c r="B6" s="97"/>
      <c r="C6" s="97"/>
      <c r="D6" s="98"/>
      <c r="E6" s="97" t="s">
        <v>82</v>
      </c>
      <c r="F6" s="98" t="s">
        <v>83</v>
      </c>
    </row>
    <row r="7" spans="1:6" ht="15">
      <c r="A7" s="96" t="s">
        <v>84</v>
      </c>
      <c r="B7" s="97"/>
      <c r="C7" s="97"/>
      <c r="D7" s="99"/>
      <c r="E7" s="97" t="s">
        <v>85</v>
      </c>
      <c r="F7" s="99" t="s">
        <v>555</v>
      </c>
    </row>
    <row r="8" spans="1:6" ht="15">
      <c r="A8" s="96" t="s">
        <v>86</v>
      </c>
      <c r="B8" s="97"/>
      <c r="C8" s="97"/>
      <c r="D8" s="99"/>
      <c r="E8" s="97" t="s">
        <v>87</v>
      </c>
      <c r="F8" s="99" t="s">
        <v>104</v>
      </c>
    </row>
    <row r="9" spans="1:6" ht="15">
      <c r="A9" s="100"/>
      <c r="B9" s="97"/>
      <c r="C9" s="101"/>
      <c r="D9" s="102"/>
      <c r="E9" s="101" t="s">
        <v>88</v>
      </c>
      <c r="F9" s="102" t="s">
        <v>89</v>
      </c>
    </row>
    <row r="10" spans="1:6" ht="15">
      <c r="A10" s="103" t="s">
        <v>90</v>
      </c>
      <c r="B10" s="97"/>
      <c r="C10" s="101"/>
      <c r="D10" s="104"/>
      <c r="E10" s="101" t="s">
        <v>91</v>
      </c>
      <c r="F10" s="104" t="s">
        <v>92</v>
      </c>
    </row>
    <row r="11" spans="1:6" ht="14">
      <c r="A11" s="92"/>
      <c r="B11" s="105"/>
      <c r="C11" s="101"/>
      <c r="D11" s="104"/>
      <c r="E11" s="101" t="s">
        <v>93</v>
      </c>
      <c r="F11" s="104" t="s">
        <v>92</v>
      </c>
    </row>
    <row r="12" spans="1:6" ht="14">
      <c r="A12" s="92"/>
      <c r="B12" s="105"/>
      <c r="C12" s="97"/>
      <c r="D12" s="104"/>
      <c r="E12" s="97" t="s">
        <v>94</v>
      </c>
      <c r="F12" s="104" t="s">
        <v>92</v>
      </c>
    </row>
    <row r="13" spans="1:6" ht="15">
      <c r="A13" s="103"/>
      <c r="B13" s="92"/>
      <c r="C13" s="92"/>
      <c r="D13" s="92"/>
    </row>
    <row r="14" spans="1:6" ht="15">
      <c r="A14" s="103"/>
      <c r="B14" s="103"/>
      <c r="C14" s="92"/>
      <c r="D14" s="92"/>
    </row>
    <row r="15" spans="1:6" ht="15">
      <c r="A15" s="106" t="s">
        <v>148</v>
      </c>
      <c r="B15" s="107"/>
      <c r="C15" s="92"/>
      <c r="D15" s="92"/>
    </row>
    <row r="16" spans="1:6" ht="15">
      <c r="A16" s="106" t="s">
        <v>149</v>
      </c>
      <c r="B16" s="107"/>
      <c r="C16" s="92"/>
      <c r="D16" s="92"/>
    </row>
    <row r="17" spans="1:6" ht="15">
      <c r="A17" s="106" t="s">
        <v>95</v>
      </c>
      <c r="B17" s="107"/>
      <c r="C17" s="92"/>
      <c r="D17" s="92"/>
    </row>
    <row r="18" spans="1:6" ht="15">
      <c r="A18" s="96"/>
      <c r="B18" s="108"/>
      <c r="C18" s="92"/>
      <c r="D18" s="92"/>
    </row>
    <row r="19" spans="1:6" ht="15">
      <c r="A19" s="96"/>
      <c r="B19" s="108"/>
      <c r="C19" s="92"/>
      <c r="D19" s="92"/>
    </row>
    <row r="20" spans="1:6" ht="37">
      <c r="A20" s="289" t="s">
        <v>554</v>
      </c>
      <c r="B20" s="289"/>
      <c r="C20" s="289"/>
      <c r="D20" s="289"/>
      <c r="E20" s="289"/>
      <c r="F20" s="289"/>
    </row>
    <row r="21" spans="1:6" ht="15">
      <c r="A21" s="96"/>
      <c r="B21" s="108"/>
      <c r="C21" s="92"/>
      <c r="D21" s="92"/>
    </row>
    <row r="22" spans="1:6" ht="14">
      <c r="A22" s="108"/>
      <c r="B22" s="108"/>
      <c r="C22" s="92"/>
      <c r="D22" s="92"/>
    </row>
    <row r="23" spans="1:6" ht="15">
      <c r="A23" s="109"/>
      <c r="B23" s="109"/>
      <c r="C23" s="109"/>
      <c r="D23" s="109"/>
    </row>
    <row r="24" spans="1:6" ht="16">
      <c r="A24" s="110" t="s">
        <v>96</v>
      </c>
      <c r="B24" s="110"/>
      <c r="C24" s="110"/>
      <c r="D24" s="111"/>
    </row>
    <row r="25" spans="1:6" ht="16">
      <c r="A25" s="110"/>
      <c r="B25" s="110"/>
      <c r="C25" s="110"/>
      <c r="D25" s="98"/>
    </row>
    <row r="26" spans="1:6" ht="19">
      <c r="A26" s="290" t="s">
        <v>150</v>
      </c>
      <c r="B26" s="291"/>
      <c r="C26" s="291"/>
      <c r="D26" s="291"/>
      <c r="E26" s="291"/>
      <c r="F26" s="292"/>
    </row>
    <row r="27" spans="1:6" ht="15">
      <c r="A27" s="98"/>
      <c r="B27" s="98"/>
      <c r="C27" s="98"/>
      <c r="D27" s="98"/>
    </row>
    <row r="28" spans="1:6" ht="15">
      <c r="A28" s="112"/>
      <c r="B28" s="113"/>
      <c r="C28" s="113"/>
      <c r="D28" s="113" t="s">
        <v>97</v>
      </c>
      <c r="E28" s="114"/>
      <c r="F28" s="115">
        <f>rekapitulacija!F39</f>
        <v>0</v>
      </c>
    </row>
    <row r="29" spans="1:6" ht="15">
      <c r="A29" s="112"/>
      <c r="B29" s="113"/>
      <c r="C29" s="113"/>
      <c r="D29" s="113" t="s">
        <v>98</v>
      </c>
      <c r="E29" s="114"/>
      <c r="F29" s="115">
        <f>rekapitulacija!F40</f>
        <v>0</v>
      </c>
    </row>
    <row r="30" spans="1:6" ht="15">
      <c r="A30" s="92"/>
      <c r="B30" s="116"/>
      <c r="C30" s="116"/>
      <c r="D30" s="117"/>
    </row>
    <row r="31" spans="1:6" ht="19">
      <c r="A31" s="118" t="s">
        <v>99</v>
      </c>
      <c r="B31" s="119"/>
      <c r="C31" s="119"/>
      <c r="D31" s="119"/>
      <c r="E31" s="120"/>
      <c r="F31" s="121">
        <f>rekapitulacija!F43</f>
        <v>0</v>
      </c>
    </row>
    <row r="32" spans="1:6" ht="14">
      <c r="A32" s="92"/>
      <c r="B32" s="92"/>
      <c r="C32" s="92"/>
      <c r="D32" s="122"/>
    </row>
    <row r="33" spans="1:5" ht="14">
      <c r="A33" s="92"/>
      <c r="B33" s="92"/>
      <c r="C33" s="92"/>
      <c r="D33" s="122"/>
    </row>
    <row r="34" spans="1:5" ht="14">
      <c r="A34" s="123"/>
      <c r="B34" s="124"/>
      <c r="C34" s="124"/>
      <c r="D34" s="122"/>
    </row>
    <row r="35" spans="1:5" ht="14">
      <c r="A35" s="125"/>
      <c r="B35" s="124"/>
      <c r="C35" s="124"/>
      <c r="D35" s="122"/>
    </row>
    <row r="36" spans="1:5" ht="14">
      <c r="A36" s="125"/>
      <c r="B36" s="124"/>
      <c r="C36" s="124"/>
      <c r="D36" s="122"/>
    </row>
    <row r="37" spans="1:5" ht="14">
      <c r="A37" s="92"/>
      <c r="B37" s="92"/>
      <c r="C37" s="92"/>
      <c r="D37" s="122"/>
    </row>
    <row r="38" spans="1:5" ht="14">
      <c r="A38" s="92"/>
      <c r="B38" s="92"/>
      <c r="C38" s="92"/>
      <c r="D38" s="122"/>
    </row>
    <row r="39" spans="1:5" ht="14">
      <c r="A39" s="92"/>
      <c r="B39" s="92"/>
      <c r="C39" s="92"/>
      <c r="D39" s="122"/>
    </row>
    <row r="40" spans="1:5" ht="16">
      <c r="A40" s="110" t="s">
        <v>100</v>
      </c>
      <c r="B40" s="110"/>
      <c r="C40" s="126"/>
      <c r="D40" s="126"/>
      <c r="E40" s="126" t="s">
        <v>101</v>
      </c>
    </row>
    <row r="41" spans="1:5" ht="16">
      <c r="A41" s="110" t="s">
        <v>102</v>
      </c>
      <c r="B41" s="110"/>
      <c r="C41" s="127"/>
      <c r="D41" s="127"/>
      <c r="E41" s="127" t="s">
        <v>103</v>
      </c>
    </row>
    <row r="42" spans="1:5" ht="16">
      <c r="A42" s="128"/>
      <c r="B42" s="128"/>
      <c r="C42" s="128"/>
      <c r="D42" s="128"/>
    </row>
    <row r="43" spans="1:5" ht="16">
      <c r="A43" s="128"/>
      <c r="B43" s="128"/>
      <c r="C43" s="128"/>
      <c r="D43" s="128"/>
    </row>
  </sheetData>
  <mergeCells count="2">
    <mergeCell ref="A20:F20"/>
    <mergeCell ref="A26:F26"/>
  </mergeCells>
  <phoneticPr fontId="4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opLeftCell="A3" zoomScale="165" zoomScaleNormal="110" zoomScalePageLayoutView="110" workbookViewId="0">
      <selection activeCell="F15" sqref="F15"/>
    </sheetView>
  </sheetViews>
  <sheetFormatPr baseColWidth="10" defaultColWidth="12.5" defaultRowHeight="12"/>
  <cols>
    <col min="1" max="1" width="11" style="1" bestFit="1" customWidth="1"/>
    <col min="2" max="2" width="12.5" style="1"/>
    <col min="3" max="3" width="11.83203125" style="1" customWidth="1"/>
    <col min="4" max="5" width="12.5" style="1"/>
    <col min="6" max="6" width="15.5" style="1" customWidth="1"/>
    <col min="7" max="16384" width="12.5" style="1"/>
  </cols>
  <sheetData>
    <row r="1" spans="1:6">
      <c r="A1" s="57" t="s">
        <v>73</v>
      </c>
      <c r="B1" s="58" t="str">
        <f>prva!A15</f>
        <v>ETAŽNI LASTNIKI GLAVARJEVA 16</v>
      </c>
      <c r="C1" s="59"/>
      <c r="D1" s="60"/>
      <c r="E1" s="59"/>
      <c r="F1" s="61"/>
    </row>
    <row r="2" spans="1:6">
      <c r="A2" s="62"/>
      <c r="B2" s="25" t="str">
        <f>prva!A16</f>
        <v>GLAVARJEVA ULICA 16</v>
      </c>
      <c r="C2" s="2"/>
      <c r="D2" s="2"/>
      <c r="E2" s="2"/>
      <c r="F2" s="63"/>
    </row>
    <row r="3" spans="1:6">
      <c r="A3" s="62"/>
      <c r="B3" s="25" t="str">
        <f>prva!A17</f>
        <v>1000 LJUBLJANA</v>
      </c>
      <c r="C3" s="2"/>
      <c r="D3" s="64"/>
      <c r="E3" s="2"/>
      <c r="F3" s="63"/>
    </row>
    <row r="4" spans="1:6">
      <c r="A4" s="65"/>
      <c r="B4" s="66"/>
      <c r="C4" s="67"/>
      <c r="D4" s="67"/>
      <c r="E4" s="67"/>
      <c r="F4" s="68"/>
    </row>
    <row r="5" spans="1:6">
      <c r="A5" s="2"/>
      <c r="B5" s="25"/>
      <c r="C5" s="2"/>
      <c r="D5" s="2"/>
      <c r="E5" s="2"/>
      <c r="F5" s="69"/>
    </row>
    <row r="6" spans="1:6">
      <c r="A6" s="70" t="s">
        <v>74</v>
      </c>
      <c r="B6" s="71" t="str">
        <f>B2</f>
        <v>GLAVARJEVA ULICA 16</v>
      </c>
      <c r="C6" s="72"/>
      <c r="D6" s="71" t="str">
        <f>B3</f>
        <v>1000 LJUBLJANA</v>
      </c>
      <c r="E6" s="72"/>
      <c r="F6" s="73"/>
    </row>
    <row r="7" spans="1:6">
      <c r="A7" s="2"/>
      <c r="B7" s="25"/>
      <c r="C7" s="2"/>
      <c r="D7" s="2"/>
      <c r="E7" s="2"/>
      <c r="F7" s="69"/>
    </row>
    <row r="8" spans="1:6" ht="15.75" customHeight="1">
      <c r="A8" s="70" t="s">
        <v>75</v>
      </c>
      <c r="B8" s="293" t="s">
        <v>111</v>
      </c>
      <c r="C8" s="293"/>
      <c r="D8" s="293"/>
      <c r="E8" s="293"/>
      <c r="F8" s="294"/>
    </row>
    <row r="9" spans="1:6">
      <c r="A9" s="2"/>
      <c r="B9" s="2"/>
      <c r="C9" s="2"/>
      <c r="D9" s="2"/>
      <c r="E9" s="2"/>
      <c r="F9" s="69"/>
    </row>
    <row r="10" spans="1:6">
      <c r="A10" s="2"/>
      <c r="B10" s="2"/>
      <c r="C10" s="2"/>
      <c r="D10" s="2"/>
      <c r="E10" s="2"/>
      <c r="F10" s="69"/>
    </row>
    <row r="11" spans="1:6">
      <c r="A11" s="2"/>
      <c r="B11" s="74" t="s">
        <v>76</v>
      </c>
      <c r="C11" s="75"/>
      <c r="D11" s="75"/>
      <c r="E11" s="75"/>
      <c r="F11" s="76"/>
    </row>
    <row r="12" spans="1:6">
      <c r="A12" s="2"/>
      <c r="B12" s="2"/>
      <c r="C12" s="2"/>
      <c r="D12" s="2"/>
      <c r="E12" s="2"/>
      <c r="F12" s="69"/>
    </row>
    <row r="13" spans="1:6">
      <c r="A13" s="77"/>
      <c r="B13" s="74" t="s">
        <v>350</v>
      </c>
      <c r="C13" s="75"/>
      <c r="D13" s="75"/>
      <c r="E13" s="75"/>
      <c r="F13" s="76"/>
    </row>
    <row r="14" spans="1:6">
      <c r="A14" s="77"/>
      <c r="B14" s="25"/>
      <c r="C14" s="2"/>
      <c r="D14" s="2"/>
      <c r="E14" s="2"/>
      <c r="F14" s="69"/>
    </row>
    <row r="15" spans="1:6">
      <c r="A15" s="78"/>
      <c r="B15" s="278" t="str">
        <f>priprava!B2</f>
        <v>PRIPRAVLJALNA DELA</v>
      </c>
      <c r="C15" s="278"/>
      <c r="D15" s="278"/>
      <c r="E15" s="278"/>
      <c r="F15" s="279">
        <f>priprava!F39</f>
        <v>0</v>
      </c>
    </row>
    <row r="16" spans="1:6">
      <c r="A16" s="78"/>
      <c r="B16" s="2"/>
      <c r="C16" s="2"/>
      <c r="D16" s="2"/>
      <c r="E16" s="69"/>
      <c r="F16" s="69"/>
    </row>
    <row r="17" spans="2:6">
      <c r="B17" s="25" t="str">
        <f>fasada!B2</f>
        <v>SANACIJA FASADE</v>
      </c>
      <c r="C17" s="288"/>
      <c r="D17" s="288"/>
      <c r="E17" s="80"/>
      <c r="F17" s="80">
        <f>SUM(E18:E24)</f>
        <v>0</v>
      </c>
    </row>
    <row r="18" spans="2:6">
      <c r="B18" s="2" t="str">
        <f>fasada!B15</f>
        <v>ZEMELJSKA DELA</v>
      </c>
      <c r="E18" s="69">
        <f>fasada!F68</f>
        <v>0</v>
      </c>
      <c r="F18" s="69"/>
    </row>
    <row r="19" spans="2:6">
      <c r="B19" s="2" t="str">
        <f>fasada!B70</f>
        <v>RUŠITVENA DELA</v>
      </c>
      <c r="E19" s="69">
        <f>fasada!F135</f>
        <v>0</v>
      </c>
      <c r="F19" s="69"/>
    </row>
    <row r="20" spans="2:6">
      <c r="B20" s="2" t="str">
        <f>fasada!B137</f>
        <v>ZIDARSKA DELA</v>
      </c>
      <c r="E20" s="69">
        <f>fasada!F386</f>
        <v>0</v>
      </c>
      <c r="F20" s="69"/>
    </row>
    <row r="21" spans="2:6">
      <c r="B21" s="2" t="str">
        <f>fasada!B389</f>
        <v>KLEPARSKA DELA</v>
      </c>
      <c r="E21" s="69">
        <f>fasada!F434</f>
        <v>0</v>
      </c>
      <c r="F21" s="69"/>
    </row>
    <row r="22" spans="2:6">
      <c r="B22" s="2" t="str">
        <f>fasada!B436</f>
        <v>KLJUČAVNIČARSKA DELA</v>
      </c>
      <c r="E22" s="69">
        <f>fasada!F460</f>
        <v>0</v>
      </c>
      <c r="F22" s="69"/>
    </row>
    <row r="23" spans="2:6">
      <c r="B23" s="2" t="str">
        <f>fasada!B462</f>
        <v>PLESKARSKA DELA</v>
      </c>
      <c r="E23" s="69">
        <f>fasada!F482</f>
        <v>0</v>
      </c>
      <c r="F23" s="69"/>
    </row>
    <row r="24" spans="2:6">
      <c r="B24" s="2" t="str">
        <f>fasada!B484</f>
        <v>RAZNO</v>
      </c>
      <c r="E24" s="69">
        <f>fasada!F492</f>
        <v>0</v>
      </c>
      <c r="F24" s="69"/>
    </row>
    <row r="25" spans="2:6">
      <c r="B25" s="2"/>
      <c r="E25" s="69"/>
      <c r="F25" s="69"/>
    </row>
    <row r="26" spans="2:6">
      <c r="B26" s="25" t="str">
        <f>terasa!B2</f>
        <v>SANACIJA TERASE</v>
      </c>
      <c r="C26" s="288"/>
      <c r="D26" s="288"/>
      <c r="E26" s="80"/>
      <c r="F26" s="80">
        <f>SUM(E27:E28)</f>
        <v>0</v>
      </c>
    </row>
    <row r="27" spans="2:6">
      <c r="B27" s="2" t="str">
        <f>terasa!B5</f>
        <v>RUŠITVENA DELA</v>
      </c>
      <c r="E27" s="69">
        <f>terasa!F21</f>
        <v>0</v>
      </c>
      <c r="F27" s="69"/>
    </row>
    <row r="28" spans="2:6">
      <c r="B28" s="2" t="str">
        <f>terasa!B25</f>
        <v>ZIDARSKA DELA</v>
      </c>
      <c r="E28" s="69">
        <f>terasa!F141</f>
        <v>0</v>
      </c>
      <c r="F28" s="69"/>
    </row>
    <row r="29" spans="2:6">
      <c r="B29" s="2"/>
      <c r="E29" s="69"/>
      <c r="F29" s="69"/>
    </row>
    <row r="30" spans="2:6">
      <c r="B30" s="2"/>
      <c r="E30" s="69"/>
      <c r="F30" s="69"/>
    </row>
    <row r="31" spans="2:6">
      <c r="B31" s="25" t="str">
        <f>klet!B2</f>
        <v>SANACIJA TAL NAD KLETJO</v>
      </c>
      <c r="C31" s="288"/>
      <c r="D31" s="288"/>
      <c r="E31" s="80"/>
      <c r="F31" s="80">
        <f>klet!F49</f>
        <v>0</v>
      </c>
    </row>
    <row r="32" spans="2:6">
      <c r="B32" s="2"/>
      <c r="E32" s="69"/>
      <c r="F32" s="69"/>
    </row>
    <row r="33" spans="1:6">
      <c r="B33" s="2"/>
      <c r="E33" s="69"/>
      <c r="F33" s="69"/>
    </row>
    <row r="34" spans="1:6">
      <c r="B34" s="2" t="s">
        <v>553</v>
      </c>
      <c r="E34" s="69"/>
      <c r="F34" s="69">
        <f>SUM(F15:F33)*0.1</f>
        <v>0</v>
      </c>
    </row>
    <row r="35" spans="1:6">
      <c r="A35" s="78"/>
      <c r="B35" s="2"/>
      <c r="C35" s="2"/>
      <c r="D35" s="2"/>
      <c r="E35" s="2"/>
      <c r="F35" s="69"/>
    </row>
    <row r="36" spans="1:6">
      <c r="A36" s="25"/>
      <c r="B36" s="295" t="s">
        <v>351</v>
      </c>
      <c r="C36" s="296"/>
      <c r="D36" s="296"/>
      <c r="E36" s="296"/>
      <c r="F36" s="79">
        <f>SUM(F15:F35)</f>
        <v>0</v>
      </c>
    </row>
    <row r="37" spans="1:6">
      <c r="A37" s="25"/>
      <c r="B37" s="25"/>
      <c r="C37" s="25"/>
      <c r="D37" s="25"/>
      <c r="E37" s="25"/>
      <c r="F37" s="80"/>
    </row>
    <row r="38" spans="1:6" ht="13" thickBot="1">
      <c r="A38" s="2"/>
      <c r="B38" s="2"/>
      <c r="C38" s="2"/>
      <c r="D38" s="2"/>
      <c r="E38" s="2"/>
      <c r="F38" s="69"/>
    </row>
    <row r="39" spans="1:6">
      <c r="A39" s="2"/>
      <c r="B39" s="81" t="s">
        <v>77</v>
      </c>
      <c r="C39" s="82"/>
      <c r="D39" s="82"/>
      <c r="E39" s="82"/>
      <c r="F39" s="83">
        <f>F36</f>
        <v>0</v>
      </c>
    </row>
    <row r="40" spans="1:6">
      <c r="A40" s="2"/>
      <c r="B40" s="84" t="s">
        <v>78</v>
      </c>
      <c r="C40" s="2"/>
      <c r="D40" s="2"/>
      <c r="E40" s="2"/>
      <c r="F40" s="85">
        <f>F39*0.095</f>
        <v>0</v>
      </c>
    </row>
    <row r="41" spans="1:6" ht="13" thickBot="1">
      <c r="A41" s="2"/>
      <c r="B41" s="86" t="s">
        <v>79</v>
      </c>
      <c r="C41" s="87"/>
      <c r="D41" s="87"/>
      <c r="E41" s="87"/>
      <c r="F41" s="88">
        <f>F40+F39</f>
        <v>0</v>
      </c>
    </row>
    <row r="42" spans="1:6" ht="13" thickBot="1">
      <c r="A42" s="2"/>
      <c r="B42" s="25"/>
      <c r="C42" s="2"/>
      <c r="D42" s="2"/>
      <c r="E42" s="2"/>
      <c r="F42" s="69"/>
    </row>
    <row r="43" spans="1:6" ht="13" thickBot="1">
      <c r="A43" s="2"/>
      <c r="B43" s="89" t="s">
        <v>80</v>
      </c>
      <c r="C43" s="90"/>
      <c r="D43" s="90"/>
      <c r="E43" s="90"/>
      <c r="F43" s="91">
        <f>F41</f>
        <v>0</v>
      </c>
    </row>
  </sheetData>
  <mergeCells count="2">
    <mergeCell ref="B8:F8"/>
    <mergeCell ref="B36:E36"/>
  </mergeCells>
  <phoneticPr fontId="4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zoomScale="140" zoomScaleNormal="140" zoomScalePageLayoutView="140" workbookViewId="0">
      <selection activeCell="F15" sqref="F15"/>
    </sheetView>
  </sheetViews>
  <sheetFormatPr baseColWidth="10" defaultColWidth="12.1640625" defaultRowHeight="12"/>
  <cols>
    <col min="1" max="1" width="7" style="2" bestFit="1" customWidth="1"/>
    <col min="2" max="2" width="42.5" style="15" bestFit="1" customWidth="1"/>
    <col min="3" max="3" width="3.6640625" style="3" bestFit="1" customWidth="1"/>
    <col min="4" max="4" width="6.33203125" style="3" bestFit="1" customWidth="1"/>
    <col min="5" max="5" width="11.5" style="3" customWidth="1"/>
    <col min="6" max="6" width="11.1640625" style="3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8" ht="12" customHeight="1">
      <c r="A1" s="25"/>
      <c r="B1" s="11"/>
      <c r="C1" s="12"/>
      <c r="D1" s="12"/>
      <c r="E1" s="13"/>
      <c r="F1" s="13"/>
    </row>
    <row r="2" spans="1:8" ht="12" customHeight="1">
      <c r="A2" s="42" t="s">
        <v>0</v>
      </c>
      <c r="B2" s="43" t="s">
        <v>28</v>
      </c>
      <c r="E2" s="5"/>
      <c r="F2" s="5"/>
    </row>
    <row r="3" spans="1:8" ht="12" customHeight="1" thickBot="1">
      <c r="A3" s="6"/>
      <c r="B3" s="7" t="s">
        <v>1</v>
      </c>
      <c r="C3" s="8" t="s">
        <v>2</v>
      </c>
      <c r="D3" s="8" t="s">
        <v>17</v>
      </c>
      <c r="E3" s="9" t="s">
        <v>3</v>
      </c>
      <c r="F3" s="9" t="s">
        <v>4</v>
      </c>
    </row>
    <row r="4" spans="1:8" ht="12" customHeight="1" thickTop="1">
      <c r="A4" s="25"/>
      <c r="B4" s="11"/>
      <c r="C4" s="12"/>
      <c r="D4" s="12"/>
      <c r="E4" s="13"/>
      <c r="F4" s="13"/>
    </row>
    <row r="5" spans="1:8" ht="12" customHeight="1">
      <c r="A5" s="14" t="s">
        <v>5</v>
      </c>
      <c r="B5" s="15" t="s">
        <v>32</v>
      </c>
      <c r="C5" s="3" t="s">
        <v>6</v>
      </c>
      <c r="D5" s="4">
        <v>1</v>
      </c>
      <c r="E5" s="5">
        <v>0</v>
      </c>
      <c r="F5" s="5">
        <f>D5*E5</f>
        <v>0</v>
      </c>
    </row>
    <row r="6" spans="1:8" ht="12" customHeight="1">
      <c r="A6" s="23" t="s">
        <v>7</v>
      </c>
      <c r="B6" s="16" t="s">
        <v>52</v>
      </c>
      <c r="D6" s="4"/>
      <c r="E6" s="45"/>
      <c r="F6" s="5"/>
      <c r="H6" s="10"/>
    </row>
    <row r="7" spans="1:8" ht="12" customHeight="1">
      <c r="A7" s="23"/>
      <c r="B7" s="16" t="s">
        <v>53</v>
      </c>
      <c r="D7" s="4"/>
      <c r="E7" s="45"/>
      <c r="F7" s="5"/>
      <c r="H7" s="10"/>
    </row>
    <row r="8" spans="1:8" ht="12" customHeight="1">
      <c r="A8" s="23" t="s">
        <v>18</v>
      </c>
      <c r="B8" s="16" t="s">
        <v>33</v>
      </c>
      <c r="D8" s="4"/>
      <c r="E8" s="5"/>
      <c r="F8" s="5"/>
      <c r="H8" s="10"/>
    </row>
    <row r="9" spans="1:8" ht="12" customHeight="1">
      <c r="A9" s="23" t="s">
        <v>18</v>
      </c>
      <c r="B9" s="16" t="s">
        <v>34</v>
      </c>
      <c r="D9" s="4"/>
      <c r="E9" s="5"/>
      <c r="F9" s="5"/>
      <c r="H9" s="10"/>
    </row>
    <row r="10" spans="1:8" ht="12" customHeight="1">
      <c r="A10" s="23" t="s">
        <v>18</v>
      </c>
      <c r="B10" s="46" t="s">
        <v>54</v>
      </c>
      <c r="D10" s="4"/>
      <c r="E10" s="5"/>
      <c r="F10" s="5"/>
      <c r="H10" s="10"/>
    </row>
    <row r="11" spans="1:8" ht="12" customHeight="1">
      <c r="A11" s="23"/>
      <c r="B11" s="46" t="s">
        <v>55</v>
      </c>
      <c r="D11" s="4"/>
      <c r="E11" s="5"/>
      <c r="F11" s="5"/>
      <c r="H11" s="10"/>
    </row>
    <row r="12" spans="1:8" ht="12" customHeight="1">
      <c r="A12" s="23" t="s">
        <v>18</v>
      </c>
      <c r="B12" s="16" t="s">
        <v>56</v>
      </c>
      <c r="D12" s="4"/>
      <c r="E12" s="5"/>
      <c r="F12" s="5"/>
      <c r="H12" s="10"/>
    </row>
    <row r="13" spans="1:8" ht="12" customHeight="1">
      <c r="A13" s="23"/>
      <c r="B13" s="16" t="s">
        <v>57</v>
      </c>
      <c r="D13" s="4"/>
      <c r="E13" s="5"/>
      <c r="F13" s="5"/>
      <c r="H13" s="10"/>
    </row>
    <row r="14" spans="1:8" s="1" customFormat="1" ht="12" customHeight="1">
      <c r="A14" s="17" t="s">
        <v>18</v>
      </c>
      <c r="B14" s="16" t="s">
        <v>70</v>
      </c>
      <c r="C14" s="18"/>
      <c r="D14" s="47"/>
      <c r="E14" s="19"/>
      <c r="F14" s="19"/>
      <c r="H14" s="20"/>
    </row>
    <row r="15" spans="1:8" ht="12" customHeight="1">
      <c r="A15" s="23" t="s">
        <v>18</v>
      </c>
      <c r="B15" s="16" t="s">
        <v>129</v>
      </c>
      <c r="D15" s="4"/>
      <c r="E15" s="5"/>
      <c r="F15" s="5"/>
      <c r="H15" s="10"/>
    </row>
    <row r="16" spans="1:8" ht="12" customHeight="1">
      <c r="A16" s="23"/>
      <c r="B16" s="16" t="s">
        <v>128</v>
      </c>
      <c r="D16" s="4"/>
      <c r="E16" s="5"/>
      <c r="F16" s="5"/>
      <c r="H16" s="10"/>
    </row>
    <row r="17" spans="1:9" ht="12" customHeight="1">
      <c r="A17" s="23" t="s">
        <v>18</v>
      </c>
      <c r="B17" s="15" t="s">
        <v>35</v>
      </c>
      <c r="D17" s="4"/>
      <c r="E17" s="5"/>
      <c r="F17" s="5"/>
      <c r="H17" s="10"/>
    </row>
    <row r="18" spans="1:9" s="1" customFormat="1" ht="12" customHeight="1">
      <c r="A18" s="17" t="s">
        <v>18</v>
      </c>
      <c r="B18" s="16" t="s">
        <v>36</v>
      </c>
      <c r="C18" s="18"/>
      <c r="D18" s="47"/>
      <c r="E18" s="19"/>
      <c r="F18" s="19"/>
      <c r="H18" s="20"/>
    </row>
    <row r="19" spans="1:9" ht="12" customHeight="1">
      <c r="A19" s="23" t="s">
        <v>18</v>
      </c>
      <c r="B19" s="15" t="s">
        <v>11</v>
      </c>
      <c r="D19" s="4"/>
      <c r="E19" s="5"/>
      <c r="F19" s="5"/>
      <c r="H19" s="10"/>
    </row>
    <row r="20" spans="1:9" ht="12" customHeight="1">
      <c r="A20" s="23"/>
      <c r="D20" s="4"/>
      <c r="E20" s="5"/>
      <c r="F20" s="5"/>
      <c r="H20" s="10"/>
    </row>
    <row r="21" spans="1:9" s="1" customFormat="1" ht="12" customHeight="1">
      <c r="A21" s="21" t="s">
        <v>8</v>
      </c>
      <c r="B21" s="32" t="s">
        <v>30</v>
      </c>
      <c r="C21" s="3"/>
      <c r="D21" s="22"/>
      <c r="E21" s="5"/>
      <c r="F21" s="5"/>
      <c r="H21" s="35"/>
      <c r="I21" s="35"/>
    </row>
    <row r="22" spans="1:9" s="1" customFormat="1" ht="12" customHeight="1">
      <c r="A22" s="23" t="s">
        <v>7</v>
      </c>
      <c r="B22" s="24" t="s">
        <v>291</v>
      </c>
      <c r="C22" s="3" t="s">
        <v>9</v>
      </c>
      <c r="D22" s="22">
        <f>62.88*18</f>
        <v>1131.8400000000001</v>
      </c>
      <c r="E22" s="5">
        <v>0</v>
      </c>
      <c r="F22" s="5">
        <f>D22*E22</f>
        <v>0</v>
      </c>
    </row>
    <row r="23" spans="1:9" s="1" customFormat="1" ht="12" customHeight="1">
      <c r="A23" s="23" t="s">
        <v>7</v>
      </c>
      <c r="B23" s="24" t="s">
        <v>133</v>
      </c>
      <c r="C23" s="3" t="s">
        <v>9</v>
      </c>
      <c r="D23" s="22">
        <f>14.3*20</f>
        <v>286</v>
      </c>
      <c r="E23" s="5">
        <v>0</v>
      </c>
      <c r="F23" s="5">
        <f>D23*E23</f>
        <v>0</v>
      </c>
    </row>
    <row r="24" spans="1:9" s="1" customFormat="1" ht="12" customHeight="1">
      <c r="A24" s="23" t="s">
        <v>7</v>
      </c>
      <c r="B24" s="24" t="s">
        <v>62</v>
      </c>
      <c r="C24" s="3"/>
      <c r="D24" s="22"/>
      <c r="E24" s="5"/>
      <c r="F24" s="5"/>
    </row>
    <row r="25" spans="1:9" s="1" customFormat="1" ht="12" customHeight="1">
      <c r="A25" s="23"/>
      <c r="B25" s="24" t="s">
        <v>61</v>
      </c>
      <c r="C25" s="3"/>
      <c r="D25" s="22"/>
      <c r="E25" s="5"/>
      <c r="F25" s="5"/>
    </row>
    <row r="26" spans="1:9" s="1" customFormat="1" ht="12" customHeight="1">
      <c r="A26" s="23"/>
      <c r="B26" s="24" t="s">
        <v>59</v>
      </c>
      <c r="C26" s="3"/>
      <c r="D26" s="22"/>
      <c r="E26" s="5"/>
      <c r="F26" s="5"/>
    </row>
    <row r="27" spans="1:9" s="1" customFormat="1" ht="12" customHeight="1">
      <c r="A27" s="23"/>
      <c r="B27" s="24" t="s">
        <v>60</v>
      </c>
      <c r="C27" s="3"/>
      <c r="D27" s="22"/>
      <c r="E27" s="5"/>
      <c r="F27" s="5"/>
    </row>
    <row r="28" spans="1:9" s="1" customFormat="1" ht="12" customHeight="1">
      <c r="A28" s="23"/>
      <c r="B28" s="24" t="s">
        <v>58</v>
      </c>
      <c r="C28" s="3"/>
      <c r="D28" s="22"/>
      <c r="E28" s="5"/>
      <c r="F28" s="5"/>
    </row>
    <row r="29" spans="1:9" ht="12" customHeight="1">
      <c r="A29" s="23" t="s">
        <v>7</v>
      </c>
      <c r="B29" s="24" t="s">
        <v>64</v>
      </c>
      <c r="D29" s="22"/>
      <c r="E29" s="5"/>
      <c r="F29" s="5"/>
    </row>
    <row r="30" spans="1:9" ht="12" customHeight="1">
      <c r="A30" s="23"/>
      <c r="B30" s="24" t="s">
        <v>63</v>
      </c>
      <c r="D30" s="22"/>
      <c r="E30" s="5"/>
      <c r="F30" s="5"/>
    </row>
    <row r="31" spans="1:9" ht="12" customHeight="1">
      <c r="A31" s="23" t="s">
        <v>7</v>
      </c>
      <c r="B31" s="24" t="s">
        <v>67</v>
      </c>
      <c r="D31" s="22"/>
      <c r="E31" s="5"/>
      <c r="F31" s="5"/>
    </row>
    <row r="32" spans="1:9" ht="12" customHeight="1">
      <c r="A32" s="23"/>
      <c r="B32" s="24" t="s">
        <v>66</v>
      </c>
      <c r="D32" s="22"/>
      <c r="E32" s="5"/>
      <c r="F32" s="5"/>
    </row>
    <row r="33" spans="1:8" ht="12" customHeight="1">
      <c r="A33" s="23"/>
      <c r="B33" s="24" t="s">
        <v>65</v>
      </c>
      <c r="D33" s="22"/>
      <c r="E33" s="5"/>
      <c r="F33" s="5"/>
    </row>
    <row r="34" spans="1:8" ht="12" customHeight="1">
      <c r="A34" s="23" t="s">
        <v>7</v>
      </c>
      <c r="B34" s="24" t="s">
        <v>11</v>
      </c>
      <c r="D34" s="22"/>
      <c r="E34" s="5"/>
      <c r="F34" s="5"/>
    </row>
    <row r="35" spans="1:8" s="283" customFormat="1">
      <c r="A35" s="280"/>
      <c r="B35" s="281"/>
      <c r="C35" s="282"/>
      <c r="D35" s="282"/>
      <c r="E35" s="282"/>
      <c r="F35" s="282"/>
    </row>
    <row r="36" spans="1:8" s="40" customFormat="1" ht="13">
      <c r="A36" s="40" t="s">
        <v>12</v>
      </c>
      <c r="B36" s="16" t="s">
        <v>552</v>
      </c>
      <c r="C36" s="18" t="s">
        <v>6</v>
      </c>
      <c r="D36" s="34">
        <v>1</v>
      </c>
      <c r="E36" s="19">
        <v>0</v>
      </c>
      <c r="F36" s="19">
        <f>D36*E36</f>
        <v>0</v>
      </c>
      <c r="H36" s="20"/>
    </row>
    <row r="37" spans="1:8" s="286" customFormat="1" ht="12" customHeight="1">
      <c r="A37" s="256" t="s">
        <v>7</v>
      </c>
      <c r="B37" s="284" t="s">
        <v>11</v>
      </c>
      <c r="C37" s="253"/>
      <c r="D37" s="285"/>
      <c r="E37" s="255"/>
      <c r="F37" s="255"/>
      <c r="H37" s="287"/>
    </row>
    <row r="38" spans="1:8" ht="12" customHeight="1" thickBot="1"/>
    <row r="39" spans="1:8" ht="14" thickBot="1">
      <c r="A39" s="141"/>
      <c r="B39" s="142" t="s">
        <v>29</v>
      </c>
      <c r="C39" s="143"/>
      <c r="D39" s="143"/>
      <c r="E39" s="144"/>
      <c r="F39" s="144">
        <f>SUM(F5:F38)</f>
        <v>0</v>
      </c>
    </row>
    <row r="40" spans="1:8" ht="13" thickTop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5"/>
  <sheetViews>
    <sheetView topLeftCell="A469" zoomScale="158" zoomScaleNormal="158" zoomScalePageLayoutView="160" workbookViewId="0">
      <selection activeCell="F15" sqref="F15"/>
    </sheetView>
  </sheetViews>
  <sheetFormatPr baseColWidth="10" defaultColWidth="12.1640625" defaultRowHeight="12"/>
  <cols>
    <col min="1" max="1" width="7" style="2" bestFit="1" customWidth="1"/>
    <col min="2" max="2" width="42.5" style="15" bestFit="1" customWidth="1"/>
    <col min="3" max="3" width="3.6640625" style="3" bestFit="1" customWidth="1"/>
    <col min="4" max="4" width="6" style="3" bestFit="1" customWidth="1"/>
    <col min="5" max="5" width="11.5" style="3" customWidth="1"/>
    <col min="6" max="6" width="11.1640625" style="3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5"/>
      <c r="B1" s="11"/>
      <c r="C1" s="12"/>
      <c r="D1" s="12"/>
      <c r="E1" s="13"/>
      <c r="F1" s="13"/>
    </row>
    <row r="2" spans="1:6" ht="12" customHeight="1">
      <c r="A2" s="42" t="s">
        <v>0</v>
      </c>
      <c r="B2" s="43" t="s">
        <v>110</v>
      </c>
      <c r="E2" s="5"/>
      <c r="F2" s="5"/>
    </row>
    <row r="3" spans="1:6" ht="12" customHeight="1" thickBot="1">
      <c r="A3" s="6"/>
      <c r="B3" s="7" t="s">
        <v>1</v>
      </c>
      <c r="C3" s="8" t="s">
        <v>2</v>
      </c>
      <c r="D3" s="8" t="s">
        <v>17</v>
      </c>
      <c r="E3" s="9" t="s">
        <v>3</v>
      </c>
      <c r="F3" s="9" t="s">
        <v>4</v>
      </c>
    </row>
    <row r="4" spans="1:6" ht="12" customHeight="1" thickTop="1">
      <c r="A4" s="25"/>
      <c r="B4" s="11"/>
      <c r="C4" s="12"/>
      <c r="D4" s="12"/>
      <c r="E4" s="13"/>
      <c r="F4" s="13"/>
    </row>
    <row r="5" spans="1:6" ht="12" customHeight="1">
      <c r="A5" s="138" t="s">
        <v>130</v>
      </c>
      <c r="B5" s="297" t="s">
        <v>131</v>
      </c>
      <c r="C5" s="297"/>
      <c r="D5" s="297"/>
      <c r="E5" s="297"/>
      <c r="F5" s="297"/>
    </row>
    <row r="6" spans="1:6" ht="12" customHeight="1">
      <c r="A6" s="25"/>
      <c r="B6" s="298" t="s">
        <v>406</v>
      </c>
      <c r="C6" s="298"/>
      <c r="D6" s="298"/>
      <c r="E6" s="298"/>
      <c r="F6" s="298"/>
    </row>
    <row r="7" spans="1:6" ht="12" customHeight="1">
      <c r="A7" s="25"/>
      <c r="B7" s="298" t="s">
        <v>407</v>
      </c>
      <c r="C7" s="298"/>
      <c r="D7" s="298"/>
      <c r="E7" s="298"/>
      <c r="F7" s="298"/>
    </row>
    <row r="8" spans="1:6" ht="12" customHeight="1">
      <c r="A8" s="25"/>
      <c r="B8" s="178"/>
      <c r="C8" s="178"/>
      <c r="D8" s="178"/>
      <c r="E8" s="178"/>
      <c r="F8" s="178"/>
    </row>
    <row r="9" spans="1:6" ht="12" customHeight="1">
      <c r="A9" s="138" t="s">
        <v>130</v>
      </c>
      <c r="B9" s="297" t="s">
        <v>131</v>
      </c>
      <c r="C9" s="297"/>
      <c r="D9" s="297"/>
      <c r="E9" s="297"/>
      <c r="F9" s="297"/>
    </row>
    <row r="10" spans="1:6" ht="12" customHeight="1">
      <c r="A10" s="25"/>
      <c r="B10" s="298" t="s">
        <v>408</v>
      </c>
      <c r="C10" s="298"/>
      <c r="D10" s="298"/>
      <c r="E10" s="298"/>
      <c r="F10" s="298"/>
    </row>
    <row r="11" spans="1:6" ht="13" customHeight="1">
      <c r="A11" s="25"/>
      <c r="B11" s="298" t="s">
        <v>409</v>
      </c>
      <c r="C11" s="298"/>
      <c r="D11" s="298"/>
      <c r="E11" s="298"/>
      <c r="F11" s="298"/>
    </row>
    <row r="12" spans="1:6" ht="12" customHeight="1">
      <c r="A12" s="25"/>
      <c r="B12" s="298"/>
      <c r="C12" s="298"/>
      <c r="D12" s="298"/>
      <c r="E12" s="298"/>
      <c r="F12" s="298"/>
    </row>
    <row r="13" spans="1:6" ht="12" customHeight="1">
      <c r="A13" s="139"/>
      <c r="B13" s="299" t="s">
        <v>132</v>
      </c>
      <c r="C13" s="299"/>
      <c r="D13" s="299"/>
      <c r="E13" s="299"/>
      <c r="F13" s="299"/>
    </row>
    <row r="14" spans="1:6" ht="12" customHeight="1">
      <c r="A14" s="26"/>
      <c r="B14" s="27"/>
      <c r="C14" s="28"/>
      <c r="D14" s="29"/>
      <c r="E14" s="30"/>
      <c r="F14" s="29"/>
    </row>
    <row r="15" spans="1:6" ht="12" customHeight="1">
      <c r="A15" s="136" t="s">
        <v>25</v>
      </c>
      <c r="B15" s="132" t="s">
        <v>37</v>
      </c>
      <c r="C15" s="129"/>
      <c r="D15" s="130"/>
      <c r="E15" s="131"/>
      <c r="F15" s="130"/>
    </row>
    <row r="16" spans="1:6" ht="12" customHeight="1"/>
    <row r="17" spans="1:6" ht="12" customHeight="1">
      <c r="A17" s="21" t="s">
        <v>5</v>
      </c>
      <c r="B17" s="24" t="s">
        <v>38</v>
      </c>
    </row>
    <row r="18" spans="1:6" ht="12" customHeight="1">
      <c r="A18" s="23" t="s">
        <v>18</v>
      </c>
      <c r="B18" s="24" t="s">
        <v>352</v>
      </c>
      <c r="C18" s="3" t="s">
        <v>22</v>
      </c>
      <c r="D18" s="22">
        <f>31.45*0.8</f>
        <v>25.16</v>
      </c>
      <c r="E18" s="5">
        <v>0</v>
      </c>
      <c r="F18" s="5">
        <f>D18*E18</f>
        <v>0</v>
      </c>
    </row>
    <row r="19" spans="1:6" ht="12" customHeight="1">
      <c r="A19" s="23" t="s">
        <v>18</v>
      </c>
      <c r="B19" s="24" t="s">
        <v>353</v>
      </c>
      <c r="C19" s="3" t="s">
        <v>22</v>
      </c>
      <c r="D19" s="22">
        <f>1.1*0.3*2</f>
        <v>0.66</v>
      </c>
      <c r="E19" s="5">
        <v>0</v>
      </c>
      <c r="F19" s="5">
        <f>D19*E19</f>
        <v>0</v>
      </c>
    </row>
    <row r="20" spans="1:6" ht="12" customHeight="1">
      <c r="A20" s="23" t="s">
        <v>7</v>
      </c>
      <c r="B20" s="24" t="s">
        <v>159</v>
      </c>
      <c r="D20" s="22"/>
      <c r="E20" s="5"/>
      <c r="F20" s="5"/>
    </row>
    <row r="21" spans="1:6" ht="12" customHeight="1">
      <c r="A21" s="23" t="s">
        <v>18</v>
      </c>
      <c r="B21" s="24" t="s">
        <v>41</v>
      </c>
      <c r="D21" s="22"/>
      <c r="E21" s="5"/>
      <c r="F21" s="5"/>
    </row>
    <row r="22" spans="1:6" ht="12" customHeight="1">
      <c r="A22" s="23"/>
      <c r="B22" s="24" t="s">
        <v>40</v>
      </c>
      <c r="D22" s="22"/>
      <c r="E22" s="5"/>
      <c r="F22" s="5"/>
    </row>
    <row r="23" spans="1:6" ht="12" customHeight="1">
      <c r="A23" s="23" t="s">
        <v>18</v>
      </c>
      <c r="B23" s="24" t="s">
        <v>43</v>
      </c>
      <c r="D23" s="22"/>
      <c r="E23" s="5"/>
      <c r="F23" s="5"/>
    </row>
    <row r="24" spans="1:6" ht="12" customHeight="1">
      <c r="A24" s="23"/>
      <c r="B24" s="24" t="s">
        <v>42</v>
      </c>
      <c r="D24" s="22"/>
      <c r="E24" s="5"/>
      <c r="F24" s="5"/>
    </row>
    <row r="25" spans="1:6" ht="12" customHeight="1">
      <c r="A25" s="23" t="s">
        <v>18</v>
      </c>
      <c r="B25" s="10" t="s">
        <v>44</v>
      </c>
      <c r="D25" s="22"/>
      <c r="E25" s="5"/>
      <c r="F25" s="5"/>
    </row>
    <row r="26" spans="1:6" ht="12" customHeight="1">
      <c r="A26" s="23"/>
      <c r="B26" s="10" t="s">
        <v>45</v>
      </c>
      <c r="D26" s="22"/>
      <c r="E26" s="5"/>
      <c r="F26" s="5"/>
    </row>
    <row r="27" spans="1:6" ht="12" customHeight="1">
      <c r="A27" s="23" t="s">
        <v>18</v>
      </c>
      <c r="B27" s="32" t="s">
        <v>46</v>
      </c>
      <c r="D27" s="22"/>
      <c r="E27" s="5"/>
      <c r="F27" s="5"/>
    </row>
    <row r="28" spans="1:6" ht="12" customHeight="1">
      <c r="A28" s="23"/>
      <c r="B28" s="32" t="s">
        <v>47</v>
      </c>
      <c r="D28" s="22"/>
      <c r="E28" s="5"/>
      <c r="F28" s="5"/>
    </row>
    <row r="29" spans="1:6" ht="12" customHeight="1">
      <c r="A29" s="23" t="s">
        <v>18</v>
      </c>
      <c r="B29" s="10" t="s">
        <v>39</v>
      </c>
      <c r="D29" s="22"/>
      <c r="E29" s="5"/>
      <c r="F29" s="5"/>
    </row>
    <row r="30" spans="1:6" ht="12" customHeight="1">
      <c r="A30" s="23" t="s">
        <v>7</v>
      </c>
      <c r="B30" s="24" t="s">
        <v>11</v>
      </c>
      <c r="D30" s="22"/>
      <c r="E30" s="5"/>
      <c r="F30" s="5"/>
    </row>
    <row r="31" spans="1:6" ht="12" customHeight="1">
      <c r="A31" s="17"/>
      <c r="B31" s="20"/>
      <c r="C31" s="18"/>
      <c r="D31" s="34"/>
      <c r="E31" s="19"/>
      <c r="F31" s="19"/>
    </row>
    <row r="32" spans="1:6" s="40" customFormat="1" ht="13">
      <c r="A32" s="40" t="s">
        <v>8</v>
      </c>
      <c r="B32" s="16" t="s">
        <v>160</v>
      </c>
      <c r="C32" s="18" t="s">
        <v>10</v>
      </c>
      <c r="D32" s="34">
        <f>22.8</f>
        <v>22.8</v>
      </c>
      <c r="E32" s="19">
        <v>0</v>
      </c>
      <c r="F32" s="19">
        <f>D32*E32</f>
        <v>0</v>
      </c>
    </row>
    <row r="33" spans="1:13" s="40" customFormat="1" ht="12" customHeight="1">
      <c r="B33" s="16" t="s">
        <v>161</v>
      </c>
      <c r="C33" s="18"/>
      <c r="D33" s="34"/>
      <c r="E33" s="19"/>
      <c r="F33" s="19"/>
    </row>
    <row r="34" spans="1:13" s="40" customFormat="1" ht="13">
      <c r="A34" s="17" t="s">
        <v>18</v>
      </c>
      <c r="B34" s="16" t="s">
        <v>105</v>
      </c>
      <c r="C34" s="18"/>
      <c r="D34" s="34"/>
      <c r="E34" s="19"/>
      <c r="F34" s="19"/>
    </row>
    <row r="35" spans="1:13" s="40" customFormat="1" ht="13">
      <c r="A35" s="17" t="s">
        <v>7</v>
      </c>
      <c r="B35" s="24" t="s">
        <v>27</v>
      </c>
      <c r="C35" s="18"/>
      <c r="D35" s="37"/>
      <c r="E35" s="38"/>
      <c r="F35" s="19"/>
    </row>
    <row r="36" spans="1:13" ht="12" customHeight="1">
      <c r="A36" s="14"/>
    </row>
    <row r="37" spans="1:13" ht="12" customHeight="1">
      <c r="A37" s="21" t="s">
        <v>12</v>
      </c>
      <c r="B37" s="24" t="s">
        <v>162</v>
      </c>
      <c r="C37" s="3" t="s">
        <v>9</v>
      </c>
      <c r="D37" s="22">
        <f>51.08*0.8</f>
        <v>40.864000000000004</v>
      </c>
      <c r="E37" s="5">
        <v>0</v>
      </c>
      <c r="F37" s="5">
        <f>D37*E37</f>
        <v>0</v>
      </c>
      <c r="G37" s="1"/>
      <c r="H37" s="1"/>
      <c r="I37" s="1"/>
      <c r="J37" s="1"/>
      <c r="K37" s="1"/>
      <c r="L37" s="1"/>
      <c r="M37" s="1"/>
    </row>
    <row r="38" spans="1:13" ht="12" customHeight="1">
      <c r="A38" s="23" t="s">
        <v>18</v>
      </c>
      <c r="B38" s="24" t="s">
        <v>163</v>
      </c>
      <c r="G38" s="1"/>
      <c r="H38" s="1"/>
      <c r="I38" s="1"/>
      <c r="J38" s="1"/>
      <c r="K38" s="1"/>
      <c r="L38" s="1"/>
      <c r="M38" s="1"/>
    </row>
    <row r="39" spans="1:13" ht="12" customHeight="1">
      <c r="A39" s="23" t="s">
        <v>18</v>
      </c>
      <c r="B39" s="24" t="s">
        <v>164</v>
      </c>
      <c r="D39" s="22"/>
      <c r="E39" s="5"/>
      <c r="F39" s="5"/>
      <c r="G39" s="1"/>
      <c r="H39" s="1"/>
      <c r="I39" s="1"/>
      <c r="J39" s="1"/>
      <c r="K39" s="1"/>
      <c r="L39" s="1"/>
      <c r="M39" s="1"/>
    </row>
    <row r="40" spans="1:13" ht="12" customHeight="1">
      <c r="A40" s="23" t="s">
        <v>18</v>
      </c>
      <c r="B40" s="31" t="s">
        <v>165</v>
      </c>
      <c r="C40" s="145"/>
      <c r="D40" s="146"/>
      <c r="E40" s="147"/>
      <c r="F40" s="147"/>
      <c r="G40" s="1"/>
      <c r="H40" s="1"/>
      <c r="I40" s="1"/>
      <c r="J40" s="1"/>
      <c r="K40" s="1"/>
      <c r="L40" s="1"/>
      <c r="M40" s="1"/>
    </row>
    <row r="41" spans="1:13" ht="12" customHeight="1">
      <c r="A41" s="23" t="s">
        <v>18</v>
      </c>
      <c r="B41" s="24" t="s">
        <v>166</v>
      </c>
      <c r="D41" s="22"/>
      <c r="E41" s="5"/>
      <c r="F41" s="5"/>
      <c r="G41" s="1"/>
      <c r="H41" s="1"/>
      <c r="I41" s="1"/>
      <c r="J41" s="1"/>
      <c r="K41" s="1"/>
      <c r="L41" s="1"/>
      <c r="M41" s="1"/>
    </row>
    <row r="42" spans="1:13" ht="12" customHeight="1">
      <c r="A42" s="23"/>
      <c r="B42" s="24" t="s">
        <v>167</v>
      </c>
      <c r="D42" s="22"/>
      <c r="E42" s="5"/>
      <c r="F42" s="5"/>
      <c r="G42" s="1"/>
      <c r="H42" s="1"/>
      <c r="I42" s="1"/>
      <c r="J42" s="1"/>
      <c r="K42" s="1"/>
      <c r="L42" s="1"/>
      <c r="M42" s="1"/>
    </row>
    <row r="43" spans="1:13" ht="12" customHeight="1">
      <c r="A43" s="23" t="s">
        <v>18</v>
      </c>
      <c r="B43" s="24" t="s">
        <v>172</v>
      </c>
      <c r="D43" s="22"/>
      <c r="E43" s="5"/>
      <c r="F43" s="5"/>
      <c r="G43" s="1"/>
      <c r="H43" s="1"/>
      <c r="I43" s="1"/>
      <c r="J43" s="1"/>
      <c r="K43" s="1"/>
      <c r="L43" s="1"/>
      <c r="M43" s="1"/>
    </row>
    <row r="44" spans="1:13" ht="12" customHeight="1">
      <c r="A44" s="23"/>
      <c r="B44" s="24" t="s">
        <v>168</v>
      </c>
      <c r="D44" s="22"/>
      <c r="E44" s="5"/>
      <c r="F44" s="5"/>
      <c r="G44" s="1"/>
      <c r="H44" s="1"/>
      <c r="I44" s="1"/>
      <c r="J44" s="1"/>
      <c r="K44" s="1"/>
      <c r="L44" s="1"/>
      <c r="M44" s="1"/>
    </row>
    <row r="45" spans="1:13" ht="12" customHeight="1">
      <c r="A45" s="23" t="s">
        <v>18</v>
      </c>
      <c r="B45" s="15" t="s">
        <v>169</v>
      </c>
      <c r="C45" s="145"/>
      <c r="D45" s="146"/>
      <c r="E45" s="147"/>
      <c r="F45" s="147"/>
      <c r="G45" s="1"/>
      <c r="H45" s="1"/>
      <c r="I45" s="1"/>
      <c r="J45" s="1"/>
      <c r="K45" s="1"/>
      <c r="L45" s="1"/>
      <c r="M45" s="1"/>
    </row>
    <row r="46" spans="1:13" ht="12" customHeight="1">
      <c r="A46" s="23" t="s">
        <v>18</v>
      </c>
      <c r="B46" s="24" t="s">
        <v>170</v>
      </c>
      <c r="D46" s="22"/>
      <c r="E46" s="5"/>
      <c r="F46" s="5"/>
      <c r="G46" s="1"/>
      <c r="H46" s="1"/>
      <c r="I46" s="1"/>
      <c r="J46" s="1"/>
      <c r="K46" s="1"/>
      <c r="L46" s="1"/>
      <c r="M46" s="1"/>
    </row>
    <row r="47" spans="1:13" ht="12" customHeight="1">
      <c r="A47" s="23" t="s">
        <v>18</v>
      </c>
      <c r="B47" s="148" t="s">
        <v>171</v>
      </c>
      <c r="C47" s="28"/>
      <c r="D47" s="48"/>
      <c r="E47" s="149"/>
      <c r="F47" s="150"/>
      <c r="G47" s="1"/>
      <c r="H47" s="1"/>
      <c r="I47" s="1"/>
      <c r="J47" s="1"/>
      <c r="K47" s="1"/>
      <c r="L47" s="1"/>
      <c r="M47" s="1"/>
    </row>
    <row r="48" spans="1:13" ht="12" customHeight="1">
      <c r="A48" s="23" t="s">
        <v>7</v>
      </c>
      <c r="B48" s="24" t="s">
        <v>11</v>
      </c>
      <c r="D48" s="22"/>
      <c r="E48" s="5"/>
      <c r="F48" s="5"/>
      <c r="G48" s="1"/>
      <c r="H48" s="1"/>
      <c r="I48" s="1"/>
      <c r="J48" s="1"/>
      <c r="K48" s="1"/>
      <c r="L48" s="1"/>
      <c r="M48" s="1"/>
    </row>
    <row r="49" spans="1:8" ht="12" customHeight="1"/>
    <row r="50" spans="1:8" ht="12" customHeight="1">
      <c r="A50" s="14" t="s">
        <v>13</v>
      </c>
      <c r="B50" s="49" t="s">
        <v>48</v>
      </c>
      <c r="C50" s="3" t="s">
        <v>10</v>
      </c>
      <c r="D50" s="34">
        <f>85.54+1.5*2</f>
        <v>88.54</v>
      </c>
      <c r="E50" s="5">
        <v>0</v>
      </c>
      <c r="F50" s="5">
        <f>D50*E50</f>
        <v>0</v>
      </c>
    </row>
    <row r="51" spans="1:8" ht="12" customHeight="1">
      <c r="A51" s="14"/>
      <c r="B51" s="49" t="s">
        <v>49</v>
      </c>
      <c r="D51" s="34"/>
      <c r="E51" s="5"/>
      <c r="F51" s="5"/>
    </row>
    <row r="52" spans="1:8" ht="12" customHeight="1">
      <c r="A52" s="23" t="s">
        <v>7</v>
      </c>
      <c r="B52" s="24" t="s">
        <v>50</v>
      </c>
      <c r="D52" s="22"/>
      <c r="E52" s="5"/>
      <c r="F52" s="5"/>
    </row>
    <row r="53" spans="1:8" ht="12" customHeight="1">
      <c r="A53" s="23"/>
      <c r="B53" s="24" t="s">
        <v>51</v>
      </c>
      <c r="D53" s="22"/>
      <c r="E53" s="5"/>
      <c r="F53" s="5"/>
    </row>
    <row r="54" spans="1:8" ht="12" customHeight="1">
      <c r="A54" s="36" t="s">
        <v>7</v>
      </c>
      <c r="B54" s="24" t="s">
        <v>142</v>
      </c>
      <c r="C54" s="18"/>
      <c r="D54" s="37"/>
      <c r="E54" s="38"/>
      <c r="F54" s="19"/>
    </row>
    <row r="55" spans="1:8" ht="12" customHeight="1">
      <c r="A55" s="23" t="s">
        <v>7</v>
      </c>
      <c r="B55" s="24" t="s">
        <v>11</v>
      </c>
      <c r="D55" s="22"/>
      <c r="E55" s="5"/>
      <c r="F55" s="5"/>
    </row>
    <row r="56" spans="1:8" ht="12" customHeight="1">
      <c r="A56" s="23"/>
      <c r="C56" s="28"/>
      <c r="D56" s="48"/>
      <c r="E56" s="5"/>
      <c r="F56" s="5"/>
    </row>
    <row r="57" spans="1:8" ht="12" customHeight="1">
      <c r="A57" s="21" t="s">
        <v>15</v>
      </c>
      <c r="B57" s="151" t="s">
        <v>173</v>
      </c>
      <c r="C57" s="3" t="s">
        <v>10</v>
      </c>
      <c r="D57" s="22">
        <f>54.9</f>
        <v>54.9</v>
      </c>
      <c r="E57" s="5">
        <v>0</v>
      </c>
      <c r="F57" s="5">
        <f>D57*E57</f>
        <v>0</v>
      </c>
      <c r="G57" s="1"/>
    </row>
    <row r="58" spans="1:8" ht="12" customHeight="1">
      <c r="A58" s="152"/>
      <c r="B58" s="151" t="s">
        <v>174</v>
      </c>
      <c r="D58" s="22"/>
      <c r="E58" s="5"/>
      <c r="F58" s="5"/>
      <c r="G58" s="1"/>
    </row>
    <row r="59" spans="1:8" ht="12" customHeight="1">
      <c r="A59" s="152" t="s">
        <v>7</v>
      </c>
      <c r="B59" s="151" t="s">
        <v>175</v>
      </c>
      <c r="D59" s="22"/>
      <c r="E59" s="5"/>
      <c r="F59" s="5"/>
      <c r="G59" s="1"/>
    </row>
    <row r="60" spans="1:8" ht="12" customHeight="1">
      <c r="A60" s="23" t="s">
        <v>7</v>
      </c>
      <c r="B60" s="24" t="s">
        <v>11</v>
      </c>
      <c r="D60" s="22"/>
      <c r="E60" s="5"/>
      <c r="F60" s="5"/>
      <c r="G60" s="1"/>
      <c r="H60" s="1"/>
    </row>
    <row r="61" spans="1:8" ht="12" customHeight="1">
      <c r="A61" s="23"/>
      <c r="B61" s="10"/>
      <c r="D61" s="22"/>
      <c r="E61" s="5"/>
      <c r="F61" s="5"/>
      <c r="G61" s="1"/>
      <c r="H61" s="1"/>
    </row>
    <row r="62" spans="1:8" ht="12" customHeight="1">
      <c r="A62" s="21" t="s">
        <v>19</v>
      </c>
      <c r="B62" s="32" t="s">
        <v>178</v>
      </c>
      <c r="C62" s="3" t="s">
        <v>9</v>
      </c>
      <c r="D62" s="22">
        <f>31.45</f>
        <v>31.45</v>
      </c>
      <c r="E62" s="5">
        <v>0</v>
      </c>
      <c r="F62" s="5">
        <f>D62*E62</f>
        <v>0</v>
      </c>
      <c r="G62" s="1"/>
    </row>
    <row r="63" spans="1:8" ht="12" customHeight="1">
      <c r="A63" s="23" t="s">
        <v>7</v>
      </c>
      <c r="B63" s="32" t="s">
        <v>176</v>
      </c>
      <c r="D63" s="22"/>
      <c r="E63" s="2"/>
      <c r="F63" s="2"/>
      <c r="G63" s="1"/>
      <c r="H63" s="1"/>
    </row>
    <row r="64" spans="1:8" ht="12" customHeight="1">
      <c r="A64" s="23" t="s">
        <v>18</v>
      </c>
      <c r="B64" s="32" t="s">
        <v>179</v>
      </c>
      <c r="D64" s="22"/>
      <c r="E64" s="2"/>
      <c r="F64" s="2"/>
      <c r="G64" s="1"/>
      <c r="H64" s="1"/>
    </row>
    <row r="65" spans="1:8" ht="12" customHeight="1">
      <c r="A65" s="23" t="s">
        <v>18</v>
      </c>
      <c r="B65" s="32" t="s">
        <v>177</v>
      </c>
      <c r="G65" s="1"/>
      <c r="H65" s="1"/>
    </row>
    <row r="66" spans="1:8" ht="12" customHeight="1">
      <c r="A66" s="23" t="s">
        <v>7</v>
      </c>
      <c r="B66" s="24" t="s">
        <v>11</v>
      </c>
      <c r="C66" s="1"/>
      <c r="D66" s="1"/>
      <c r="E66" s="5"/>
      <c r="F66" s="5"/>
      <c r="G66" s="1"/>
      <c r="H66" s="1"/>
    </row>
    <row r="67" spans="1:8" ht="12" customHeight="1"/>
    <row r="68" spans="1:8" ht="12" customHeight="1">
      <c r="A68" s="133"/>
      <c r="B68" s="134" t="s">
        <v>112</v>
      </c>
      <c r="C68" s="133"/>
      <c r="D68" s="133"/>
      <c r="E68" s="135"/>
      <c r="F68" s="135">
        <f>SUM(F16:F67)</f>
        <v>0</v>
      </c>
    </row>
    <row r="69" spans="1:8" ht="12" customHeight="1"/>
    <row r="70" spans="1:8" ht="12" customHeight="1">
      <c r="A70" s="136" t="s">
        <v>119</v>
      </c>
      <c r="B70" s="132" t="s">
        <v>113</v>
      </c>
      <c r="C70" s="129"/>
      <c r="D70" s="130"/>
      <c r="E70" s="131"/>
      <c r="F70" s="130"/>
    </row>
    <row r="71" spans="1:8" ht="12" customHeight="1"/>
    <row r="72" spans="1:8" ht="12" customHeight="1">
      <c r="A72" s="14" t="s">
        <v>5</v>
      </c>
      <c r="B72" s="15" t="s">
        <v>180</v>
      </c>
      <c r="C72" s="3" t="s">
        <v>9</v>
      </c>
      <c r="D72" s="44">
        <f>189.25+184.05</f>
        <v>373.3</v>
      </c>
      <c r="E72" s="19">
        <v>0</v>
      </c>
      <c r="F72" s="5">
        <f>D72*E72</f>
        <v>0</v>
      </c>
    </row>
    <row r="73" spans="1:8" ht="12" customHeight="1">
      <c r="A73" s="14"/>
      <c r="B73" s="15" t="s">
        <v>227</v>
      </c>
      <c r="D73" s="44"/>
      <c r="E73" s="19"/>
      <c r="F73" s="5"/>
    </row>
    <row r="74" spans="1:8" ht="12" customHeight="1">
      <c r="A74" s="14"/>
      <c r="B74" s="15" t="s">
        <v>228</v>
      </c>
      <c r="D74" s="44"/>
      <c r="E74" s="19"/>
      <c r="F74" s="5"/>
    </row>
    <row r="75" spans="1:8" ht="12" customHeight="1">
      <c r="A75" s="39" t="s">
        <v>7</v>
      </c>
      <c r="B75" s="15" t="s">
        <v>381</v>
      </c>
      <c r="D75" s="44"/>
      <c r="E75" s="19"/>
      <c r="F75" s="5"/>
    </row>
    <row r="76" spans="1:8" ht="13">
      <c r="A76" s="17" t="s">
        <v>18</v>
      </c>
      <c r="B76" s="15" t="s">
        <v>261</v>
      </c>
      <c r="C76" s="18"/>
      <c r="D76" s="37"/>
      <c r="E76" s="38"/>
      <c r="F76" s="19"/>
    </row>
    <row r="77" spans="1:8" ht="13">
      <c r="A77" s="17" t="s">
        <v>18</v>
      </c>
      <c r="B77" s="15" t="s">
        <v>259</v>
      </c>
      <c r="C77" s="18"/>
      <c r="D77" s="37"/>
      <c r="E77" s="38"/>
      <c r="F77" s="19"/>
    </row>
    <row r="78" spans="1:8" ht="13">
      <c r="A78" s="17" t="s">
        <v>18</v>
      </c>
      <c r="B78" s="15" t="s">
        <v>260</v>
      </c>
      <c r="C78" s="18"/>
      <c r="D78" s="37"/>
      <c r="E78" s="38"/>
      <c r="F78" s="19"/>
    </row>
    <row r="79" spans="1:8" ht="13">
      <c r="A79" s="17" t="s">
        <v>18</v>
      </c>
      <c r="B79" s="15" t="s">
        <v>267</v>
      </c>
      <c r="C79" s="18"/>
      <c r="D79" s="37"/>
      <c r="E79" s="38"/>
      <c r="F79" s="19"/>
    </row>
    <row r="80" spans="1:8" ht="13">
      <c r="A80" s="17" t="s">
        <v>18</v>
      </c>
      <c r="B80" s="15" t="s">
        <v>268</v>
      </c>
      <c r="C80" s="18"/>
      <c r="D80" s="37"/>
      <c r="E80" s="38"/>
      <c r="F80" s="19"/>
    </row>
    <row r="81" spans="1:6" ht="13">
      <c r="A81" s="17" t="s">
        <v>18</v>
      </c>
      <c r="B81" s="15" t="s">
        <v>358</v>
      </c>
      <c r="C81" s="18"/>
      <c r="D81" s="37"/>
      <c r="E81" s="38"/>
      <c r="F81" s="19"/>
    </row>
    <row r="82" spans="1:6" s="40" customFormat="1" ht="13">
      <c r="A82" s="39" t="s">
        <v>7</v>
      </c>
      <c r="B82" s="24" t="s">
        <v>355</v>
      </c>
      <c r="C82" s="153"/>
      <c r="D82" s="34"/>
      <c r="E82" s="19"/>
      <c r="F82" s="19"/>
    </row>
    <row r="83" spans="1:6" ht="13">
      <c r="A83" s="17"/>
      <c r="B83" s="32" t="s">
        <v>357</v>
      </c>
      <c r="C83" s="18"/>
      <c r="D83" s="37"/>
      <c r="E83" s="38"/>
      <c r="F83" s="19"/>
    </row>
    <row r="84" spans="1:6" ht="13">
      <c r="A84" s="17"/>
      <c r="B84" s="32" t="s">
        <v>356</v>
      </c>
      <c r="C84" s="18"/>
      <c r="D84" s="37"/>
      <c r="E84" s="38"/>
      <c r="F84" s="19"/>
    </row>
    <row r="85" spans="1:6" ht="13">
      <c r="A85" s="17"/>
      <c r="B85" s="32" t="s">
        <v>354</v>
      </c>
      <c r="C85" s="18"/>
      <c r="D85" s="37"/>
      <c r="E85" s="38"/>
      <c r="F85" s="19"/>
    </row>
    <row r="86" spans="1:6" ht="12" customHeight="1">
      <c r="A86" s="23" t="s">
        <v>7</v>
      </c>
      <c r="B86" s="24" t="s">
        <v>11</v>
      </c>
      <c r="E86" s="5"/>
      <c r="F86" s="5"/>
    </row>
    <row r="87" spans="1:6" ht="12" customHeight="1"/>
    <row r="88" spans="1:6" ht="12" customHeight="1">
      <c r="A88" s="50" t="s">
        <v>8</v>
      </c>
      <c r="B88" s="10" t="s">
        <v>181</v>
      </c>
      <c r="D88" s="37"/>
      <c r="E88" s="19"/>
      <c r="F88" s="5"/>
    </row>
    <row r="89" spans="1:6" ht="12" customHeight="1">
      <c r="A89" s="39" t="s">
        <v>18</v>
      </c>
      <c r="B89" s="10" t="s">
        <v>182</v>
      </c>
      <c r="C89" s="3" t="s">
        <v>10</v>
      </c>
      <c r="D89" s="37">
        <f>1.2*47+1.8*10+2.3*7+0.6*14+1.2*4+2.58*4+0.55*3+1.2*20+0.6*11</f>
        <v>146.27000000000001</v>
      </c>
      <c r="E89" s="19">
        <v>0</v>
      </c>
      <c r="F89" s="5">
        <f>D89*E89</f>
        <v>0</v>
      </c>
    </row>
    <row r="90" spans="1:6" ht="12" customHeight="1">
      <c r="A90" s="39" t="s">
        <v>18</v>
      </c>
      <c r="B90" s="10" t="s">
        <v>183</v>
      </c>
      <c r="C90" s="3" t="s">
        <v>10</v>
      </c>
      <c r="D90" s="37">
        <f>22.71+9.74</f>
        <v>32.450000000000003</v>
      </c>
      <c r="E90" s="19">
        <v>0</v>
      </c>
      <c r="F90" s="5">
        <f>D90*E90</f>
        <v>0</v>
      </c>
    </row>
    <row r="91" spans="1:6" ht="12" customHeight="1">
      <c r="A91" s="39" t="s">
        <v>18</v>
      </c>
      <c r="B91" s="10" t="s">
        <v>184</v>
      </c>
      <c r="C91" s="3" t="s">
        <v>10</v>
      </c>
      <c r="D91" s="37">
        <f>14.32+3.74</f>
        <v>18.060000000000002</v>
      </c>
      <c r="E91" s="19">
        <v>0</v>
      </c>
      <c r="F91" s="5">
        <f>D91*E91</f>
        <v>0</v>
      </c>
    </row>
    <row r="92" spans="1:6" ht="12" customHeight="1">
      <c r="A92" s="39" t="s">
        <v>18</v>
      </c>
      <c r="B92" s="10" t="s">
        <v>185</v>
      </c>
      <c r="C92" s="3" t="s">
        <v>10</v>
      </c>
      <c r="D92" s="37">
        <f>52.62</f>
        <v>52.62</v>
      </c>
      <c r="E92" s="19">
        <v>0</v>
      </c>
      <c r="F92" s="5">
        <f>D92*E92</f>
        <v>0</v>
      </c>
    </row>
    <row r="93" spans="1:6" ht="12" customHeight="1">
      <c r="A93" s="39" t="s">
        <v>7</v>
      </c>
      <c r="B93" s="24" t="s">
        <v>11</v>
      </c>
      <c r="D93" s="22"/>
      <c r="E93" s="5"/>
      <c r="F93" s="5"/>
    </row>
    <row r="94" spans="1:6" ht="12" customHeight="1"/>
    <row r="95" spans="1:6" ht="12" customHeight="1">
      <c r="A95" s="40" t="s">
        <v>12</v>
      </c>
      <c r="B95" s="24" t="s">
        <v>186</v>
      </c>
      <c r="C95" s="18" t="s">
        <v>10</v>
      </c>
      <c r="D95" s="37">
        <f>(18+1.5)*4+14.32*2</f>
        <v>106.64</v>
      </c>
      <c r="E95" s="38">
        <v>0</v>
      </c>
      <c r="F95" s="19">
        <f>D95*E95</f>
        <v>0</v>
      </c>
    </row>
    <row r="96" spans="1:6" ht="12" customHeight="1">
      <c r="A96" s="40"/>
      <c r="B96" s="24" t="s">
        <v>114</v>
      </c>
      <c r="C96" s="18"/>
      <c r="D96" s="41"/>
      <c r="E96" s="38"/>
      <c r="F96" s="19"/>
    </row>
    <row r="97" spans="1:6" ht="12" customHeight="1">
      <c r="A97" s="17" t="s">
        <v>18</v>
      </c>
      <c r="B97" s="16" t="s">
        <v>359</v>
      </c>
      <c r="C97" s="18"/>
      <c r="D97" s="34"/>
      <c r="E97" s="18"/>
      <c r="F97" s="18"/>
    </row>
    <row r="98" spans="1:6" ht="12" customHeight="1">
      <c r="A98" s="17" t="s">
        <v>7</v>
      </c>
      <c r="B98" s="16" t="s">
        <v>27</v>
      </c>
      <c r="C98" s="18"/>
      <c r="D98" s="34"/>
      <c r="E98" s="18"/>
      <c r="F98" s="18"/>
    </row>
    <row r="99" spans="1:6" ht="12" customHeight="1"/>
    <row r="100" spans="1:6" ht="12" customHeight="1">
      <c r="A100" s="40" t="s">
        <v>13</v>
      </c>
      <c r="B100" s="24" t="s">
        <v>287</v>
      </c>
      <c r="C100" s="153" t="s">
        <v>9</v>
      </c>
      <c r="D100" s="34">
        <f>9.5</f>
        <v>9.5</v>
      </c>
      <c r="E100" s="19">
        <v>0</v>
      </c>
      <c r="F100" s="19">
        <f>D100*E100</f>
        <v>0</v>
      </c>
    </row>
    <row r="101" spans="1:6" ht="12" customHeight="1">
      <c r="A101" s="17" t="s">
        <v>7</v>
      </c>
      <c r="B101" s="16" t="s">
        <v>27</v>
      </c>
      <c r="C101" s="18"/>
      <c r="D101" s="34"/>
      <c r="E101" s="18"/>
      <c r="F101" s="18"/>
    </row>
    <row r="102" spans="1:6">
      <c r="A102" s="23"/>
      <c r="B102" s="10"/>
      <c r="D102" s="22"/>
      <c r="E102" s="5"/>
      <c r="F102" s="5"/>
    </row>
    <row r="103" spans="1:6" ht="13">
      <c r="A103" s="14" t="s">
        <v>15</v>
      </c>
      <c r="B103" s="24" t="s">
        <v>223</v>
      </c>
      <c r="C103" s="153" t="s">
        <v>22</v>
      </c>
      <c r="D103" s="34">
        <f>0.06*1.16*10+0.06*0.6*11</f>
        <v>1.0919999999999999</v>
      </c>
      <c r="E103" s="19">
        <v>0</v>
      </c>
      <c r="F103" s="19">
        <f>D103*E103</f>
        <v>0</v>
      </c>
    </row>
    <row r="104" spans="1:6" ht="13">
      <c r="A104" s="152" t="s">
        <v>18</v>
      </c>
      <c r="B104" s="24" t="s">
        <v>224</v>
      </c>
      <c r="C104" s="153"/>
      <c r="D104" s="34"/>
      <c r="E104" s="19"/>
      <c r="F104" s="19"/>
    </row>
    <row r="105" spans="1:6" ht="13">
      <c r="A105" s="17"/>
      <c r="B105" s="24" t="s">
        <v>225</v>
      </c>
      <c r="D105" s="4"/>
      <c r="E105" s="5"/>
      <c r="F105" s="5"/>
    </row>
    <row r="106" spans="1:6" ht="13">
      <c r="A106" s="17" t="s">
        <v>7</v>
      </c>
      <c r="B106" s="24" t="s">
        <v>226</v>
      </c>
      <c r="D106" s="4"/>
      <c r="E106" s="5"/>
      <c r="F106" s="5"/>
    </row>
    <row r="107" spans="1:6" ht="13">
      <c r="A107" s="17" t="s">
        <v>7</v>
      </c>
      <c r="B107" s="24" t="s">
        <v>11</v>
      </c>
      <c r="D107" s="4"/>
      <c r="E107" s="5"/>
      <c r="F107" s="5"/>
    </row>
    <row r="108" spans="1:6" ht="12" customHeight="1"/>
    <row r="109" spans="1:6" ht="12" customHeight="1">
      <c r="A109" s="40" t="s">
        <v>19</v>
      </c>
      <c r="B109" s="24" t="s">
        <v>195</v>
      </c>
      <c r="C109" s="18" t="s">
        <v>14</v>
      </c>
      <c r="D109" s="41">
        <f>21</f>
        <v>21</v>
      </c>
      <c r="E109" s="38">
        <v>0</v>
      </c>
      <c r="F109" s="19">
        <f>D109*E109</f>
        <v>0</v>
      </c>
    </row>
    <row r="110" spans="1:6" ht="12" customHeight="1">
      <c r="A110" s="40"/>
      <c r="B110" s="24" t="s">
        <v>196</v>
      </c>
      <c r="C110" s="18"/>
      <c r="D110" s="41"/>
      <c r="E110" s="38"/>
      <c r="F110" s="19"/>
    </row>
    <row r="111" spans="1:6" ht="12" customHeight="1">
      <c r="A111" s="17" t="s">
        <v>7</v>
      </c>
      <c r="B111" s="16" t="s">
        <v>27</v>
      </c>
      <c r="C111" s="18"/>
      <c r="D111" s="34"/>
      <c r="E111" s="18"/>
      <c r="F111" s="18"/>
    </row>
    <row r="112" spans="1:6" ht="12" customHeight="1">
      <c r="A112" s="17"/>
      <c r="B112" s="16"/>
      <c r="C112" s="18"/>
      <c r="D112" s="37"/>
      <c r="E112" s="38"/>
      <c r="F112" s="19"/>
    </row>
    <row r="113" spans="1:7" s="40" customFormat="1" ht="13">
      <c r="A113" s="154" t="s">
        <v>20</v>
      </c>
      <c r="B113" s="140" t="s">
        <v>289</v>
      </c>
      <c r="C113" s="18" t="s">
        <v>14</v>
      </c>
      <c r="D113" s="170">
        <f>D109</f>
        <v>21</v>
      </c>
      <c r="E113" s="19">
        <v>0</v>
      </c>
      <c r="F113" s="19">
        <f>D113*E113</f>
        <v>0</v>
      </c>
    </row>
    <row r="114" spans="1:7" s="40" customFormat="1" ht="13">
      <c r="A114" s="17" t="s">
        <v>18</v>
      </c>
      <c r="B114" s="140" t="s">
        <v>197</v>
      </c>
      <c r="C114" s="18"/>
      <c r="D114" s="37"/>
      <c r="E114" s="38"/>
      <c r="F114" s="19"/>
    </row>
    <row r="115" spans="1:7" s="40" customFormat="1" ht="13">
      <c r="A115" s="17" t="s">
        <v>7</v>
      </c>
      <c r="B115" s="140" t="s">
        <v>11</v>
      </c>
      <c r="C115" s="18"/>
      <c r="D115" s="37"/>
      <c r="E115" s="38"/>
      <c r="F115" s="19"/>
    </row>
    <row r="116" spans="1:7" s="40" customFormat="1">
      <c r="A116" s="169"/>
      <c r="B116" s="24"/>
      <c r="C116" s="20"/>
      <c r="D116" s="20"/>
      <c r="E116" s="20"/>
      <c r="F116" s="20"/>
    </row>
    <row r="117" spans="1:7" ht="13">
      <c r="A117" s="14" t="s">
        <v>26</v>
      </c>
      <c r="B117" s="24" t="s">
        <v>346</v>
      </c>
      <c r="C117" s="153" t="s">
        <v>9</v>
      </c>
      <c r="D117" s="34">
        <f>D100</f>
        <v>9.5</v>
      </c>
      <c r="E117" s="19">
        <v>0</v>
      </c>
      <c r="F117" s="19">
        <f>D117*E117</f>
        <v>0</v>
      </c>
    </row>
    <row r="118" spans="1:7" ht="13">
      <c r="A118" s="17" t="s">
        <v>7</v>
      </c>
      <c r="B118" s="24" t="s">
        <v>347</v>
      </c>
      <c r="D118" s="4"/>
      <c r="E118" s="5"/>
      <c r="F118" s="5"/>
    </row>
    <row r="119" spans="1:7" ht="13">
      <c r="A119" s="17" t="s">
        <v>7</v>
      </c>
      <c r="B119" s="24" t="s">
        <v>11</v>
      </c>
      <c r="D119" s="4"/>
      <c r="E119" s="5"/>
      <c r="F119" s="5"/>
    </row>
    <row r="120" spans="1:7" s="40" customFormat="1" ht="13" customHeight="1">
      <c r="A120" s="17"/>
      <c r="B120" s="140"/>
      <c r="C120" s="18"/>
      <c r="D120" s="37"/>
      <c r="E120" s="38"/>
      <c r="F120" s="19"/>
    </row>
    <row r="121" spans="1:7" s="1" customFormat="1" ht="13" customHeight="1">
      <c r="A121" s="40" t="s">
        <v>71</v>
      </c>
      <c r="B121" s="24" t="s">
        <v>546</v>
      </c>
      <c r="C121" s="263" t="s">
        <v>9</v>
      </c>
      <c r="D121" s="34">
        <f>D290</f>
        <v>414.3300000000001</v>
      </c>
      <c r="E121" s="38">
        <v>0</v>
      </c>
      <c r="F121" s="19">
        <f>D121*E121</f>
        <v>0</v>
      </c>
      <c r="G121" s="156"/>
    </row>
    <row r="122" spans="1:7" s="1" customFormat="1" ht="13" customHeight="1">
      <c r="A122" s="17"/>
      <c r="B122" s="24" t="s">
        <v>547</v>
      </c>
      <c r="C122" s="18"/>
      <c r="D122" s="37"/>
      <c r="E122" s="38"/>
      <c r="F122" s="19"/>
      <c r="G122" s="156"/>
    </row>
    <row r="123" spans="1:7" s="1" customFormat="1" ht="13" customHeight="1">
      <c r="A123" s="17" t="s">
        <v>7</v>
      </c>
      <c r="B123" s="16" t="s">
        <v>27</v>
      </c>
      <c r="C123" s="18"/>
      <c r="D123" s="34"/>
      <c r="E123" s="18"/>
      <c r="F123" s="18"/>
      <c r="G123" s="156"/>
    </row>
    <row r="124" spans="1:7" s="40" customFormat="1" ht="13" customHeight="1">
      <c r="A124" s="17"/>
      <c r="B124" s="140"/>
      <c r="C124" s="18"/>
      <c r="D124" s="37"/>
      <c r="E124" s="38"/>
      <c r="F124" s="19"/>
    </row>
    <row r="125" spans="1:7" s="1" customFormat="1" ht="13" customHeight="1">
      <c r="A125" s="40" t="s">
        <v>72</v>
      </c>
      <c r="B125" s="24" t="s">
        <v>548</v>
      </c>
      <c r="G125" s="156"/>
    </row>
    <row r="126" spans="1:7" s="1" customFormat="1" ht="13" customHeight="1">
      <c r="A126" s="256" t="s">
        <v>18</v>
      </c>
      <c r="B126" s="24" t="s">
        <v>549</v>
      </c>
      <c r="C126" s="18" t="s">
        <v>10</v>
      </c>
      <c r="D126" s="37">
        <f>0.65*22+1.25*40</f>
        <v>64.3</v>
      </c>
      <c r="E126" s="38">
        <v>0</v>
      </c>
      <c r="F126" s="19">
        <f>D126*E126</f>
        <v>0</v>
      </c>
      <c r="G126" s="156"/>
    </row>
    <row r="127" spans="1:7" s="1" customFormat="1" ht="13" customHeight="1">
      <c r="A127" s="256" t="s">
        <v>18</v>
      </c>
      <c r="B127" s="24" t="s">
        <v>550</v>
      </c>
      <c r="C127" s="18" t="s">
        <v>10</v>
      </c>
      <c r="D127" s="37">
        <f>15*12</f>
        <v>180</v>
      </c>
      <c r="E127" s="38">
        <v>0</v>
      </c>
      <c r="F127" s="19">
        <f>D127*E127</f>
        <v>0</v>
      </c>
      <c r="G127" s="156"/>
    </row>
    <row r="128" spans="1:7" s="1" customFormat="1" ht="13" customHeight="1">
      <c r="A128" s="17" t="s">
        <v>7</v>
      </c>
      <c r="B128" s="16" t="s">
        <v>27</v>
      </c>
      <c r="C128" s="18"/>
      <c r="D128" s="34"/>
      <c r="E128" s="18"/>
      <c r="F128" s="18"/>
      <c r="G128" s="156"/>
    </row>
    <row r="129" spans="1:6">
      <c r="A129" s="208"/>
      <c r="B129" s="203"/>
      <c r="C129" s="204"/>
      <c r="D129" s="205"/>
      <c r="E129" s="206"/>
      <c r="F129" s="206"/>
    </row>
    <row r="130" spans="1:6" ht="13">
      <c r="A130" s="251" t="s">
        <v>106</v>
      </c>
      <c r="B130" s="252" t="s">
        <v>469</v>
      </c>
      <c r="C130" s="253" t="s">
        <v>22</v>
      </c>
      <c r="D130" s="254">
        <f>D121*0.15*1.25</f>
        <v>77.686875000000015</v>
      </c>
      <c r="E130" s="255">
        <v>0</v>
      </c>
      <c r="F130" s="255">
        <f>D130*E130</f>
        <v>0</v>
      </c>
    </row>
    <row r="131" spans="1:6" ht="13">
      <c r="A131" s="256" t="s">
        <v>18</v>
      </c>
      <c r="B131" s="252" t="s">
        <v>470</v>
      </c>
      <c r="C131" s="253"/>
      <c r="D131" s="254"/>
      <c r="E131" s="255"/>
      <c r="F131" s="255"/>
    </row>
    <row r="132" spans="1:6" ht="13">
      <c r="A132" s="256"/>
      <c r="B132" s="252" t="s">
        <v>471</v>
      </c>
      <c r="C132" s="253"/>
      <c r="D132" s="254"/>
      <c r="E132" s="255"/>
      <c r="F132" s="255"/>
    </row>
    <row r="133" spans="1:6" ht="13">
      <c r="A133" s="256" t="s">
        <v>7</v>
      </c>
      <c r="B133" s="252" t="s">
        <v>472</v>
      </c>
      <c r="C133" s="253"/>
      <c r="D133" s="254"/>
      <c r="E133" s="255"/>
      <c r="F133" s="255"/>
    </row>
    <row r="134" spans="1:6" ht="12" customHeight="1"/>
    <row r="135" spans="1:6" ht="12" customHeight="1">
      <c r="A135" s="133"/>
      <c r="B135" s="134" t="s">
        <v>115</v>
      </c>
      <c r="C135" s="133"/>
      <c r="D135" s="133"/>
      <c r="E135" s="135"/>
      <c r="F135" s="135">
        <f>SUM(F71:F134)</f>
        <v>0</v>
      </c>
    </row>
    <row r="136" spans="1:6" ht="12" customHeight="1"/>
    <row r="137" spans="1:6" ht="12" customHeight="1">
      <c r="A137" s="136" t="s">
        <v>120</v>
      </c>
      <c r="B137" s="132" t="s">
        <v>187</v>
      </c>
      <c r="C137" s="129"/>
      <c r="D137" s="130"/>
      <c r="E137" s="131"/>
      <c r="F137" s="130"/>
    </row>
    <row r="138" spans="1:6" ht="12" customHeight="1"/>
    <row r="139" spans="1:6" ht="12" customHeight="1">
      <c r="A139" s="14" t="s">
        <v>5</v>
      </c>
      <c r="B139" s="24" t="s">
        <v>198</v>
      </c>
      <c r="C139" s="3" t="s">
        <v>9</v>
      </c>
      <c r="D139" s="22">
        <f>D290+D308+SUM(D321:D328)+D341+D374</f>
        <v>703.68500000000006</v>
      </c>
      <c r="E139" s="5">
        <v>0</v>
      </c>
      <c r="F139" s="5">
        <f>D139*E139</f>
        <v>0</v>
      </c>
    </row>
    <row r="140" spans="1:6" ht="12" customHeight="1">
      <c r="A140" s="23" t="s">
        <v>18</v>
      </c>
      <c r="B140" s="24" t="s">
        <v>116</v>
      </c>
      <c r="D140" s="22"/>
      <c r="E140" s="5"/>
      <c r="F140" s="5"/>
    </row>
    <row r="141" spans="1:6" ht="12" customHeight="1">
      <c r="A141" s="23" t="s">
        <v>18</v>
      </c>
      <c r="B141" s="15" t="s">
        <v>117</v>
      </c>
      <c r="D141" s="22"/>
      <c r="E141" s="5"/>
      <c r="F141" s="5"/>
    </row>
    <row r="142" spans="1:6" ht="12" customHeight="1">
      <c r="A142" s="23" t="s">
        <v>18</v>
      </c>
      <c r="B142" s="15" t="s">
        <v>118</v>
      </c>
      <c r="D142" s="22"/>
      <c r="E142" s="5"/>
      <c r="F142" s="5"/>
    </row>
    <row r="143" spans="1:6" ht="12" customHeight="1">
      <c r="A143" s="23" t="s">
        <v>7</v>
      </c>
      <c r="B143" s="24" t="s">
        <v>11</v>
      </c>
      <c r="D143" s="22"/>
      <c r="E143" s="5"/>
      <c r="F143" s="5"/>
    </row>
    <row r="144" spans="1:6" ht="12" customHeight="1">
      <c r="A144" s="17"/>
      <c r="B144" s="24"/>
      <c r="C144" s="18"/>
      <c r="D144" s="37"/>
      <c r="E144" s="38"/>
      <c r="F144" s="19"/>
    </row>
    <row r="145" spans="1:6" ht="12" customHeight="1">
      <c r="A145" s="40" t="s">
        <v>8</v>
      </c>
      <c r="B145" s="16" t="s">
        <v>304</v>
      </c>
      <c r="C145" s="18" t="s">
        <v>9</v>
      </c>
      <c r="D145" s="4">
        <f>122-7.17*6</f>
        <v>78.98</v>
      </c>
      <c r="E145" s="38">
        <v>0</v>
      </c>
      <c r="F145" s="19">
        <f>D145*E145</f>
        <v>0</v>
      </c>
    </row>
    <row r="146" spans="1:6" ht="12" customHeight="1">
      <c r="A146" s="17" t="s">
        <v>7</v>
      </c>
      <c r="B146" s="16" t="s">
        <v>292</v>
      </c>
      <c r="C146" s="18"/>
      <c r="D146" s="37"/>
      <c r="E146" s="38"/>
      <c r="F146" s="19"/>
    </row>
    <row r="147" spans="1:6" ht="12" customHeight="1">
      <c r="A147" s="17" t="s">
        <v>18</v>
      </c>
      <c r="B147" s="24" t="s">
        <v>293</v>
      </c>
      <c r="C147" s="18"/>
      <c r="D147" s="37"/>
      <c r="E147" s="38"/>
      <c r="F147" s="19"/>
    </row>
    <row r="148" spans="1:6" ht="12" customHeight="1">
      <c r="A148" s="17" t="s">
        <v>18</v>
      </c>
      <c r="B148" s="24" t="s">
        <v>305</v>
      </c>
      <c r="C148" s="18"/>
      <c r="D148" s="37"/>
      <c r="E148" s="38"/>
      <c r="F148" s="19"/>
    </row>
    <row r="149" spans="1:6" ht="12" customHeight="1">
      <c r="A149" s="17" t="s">
        <v>18</v>
      </c>
      <c r="B149" s="16" t="s">
        <v>237</v>
      </c>
      <c r="C149" s="18"/>
      <c r="D149" s="37"/>
      <c r="E149" s="38"/>
      <c r="F149" s="19"/>
    </row>
    <row r="150" spans="1:6" ht="12" customHeight="1">
      <c r="A150" s="17" t="s">
        <v>18</v>
      </c>
      <c r="B150" s="16" t="s">
        <v>238</v>
      </c>
      <c r="C150" s="18"/>
      <c r="D150" s="37"/>
      <c r="E150" s="38"/>
      <c r="F150" s="19"/>
    </row>
    <row r="151" spans="1:6" ht="12" customHeight="1">
      <c r="A151" s="17" t="s">
        <v>18</v>
      </c>
      <c r="B151" s="24" t="s">
        <v>239</v>
      </c>
      <c r="C151" s="18"/>
      <c r="D151" s="37"/>
      <c r="E151" s="38"/>
      <c r="F151" s="19"/>
    </row>
    <row r="152" spans="1:6" ht="12" customHeight="1">
      <c r="A152" s="17" t="s">
        <v>18</v>
      </c>
      <c r="B152" s="15" t="s">
        <v>294</v>
      </c>
      <c r="C152" s="18"/>
      <c r="D152" s="37"/>
      <c r="E152" s="38"/>
      <c r="F152" s="19"/>
    </row>
    <row r="153" spans="1:6" ht="13">
      <c r="A153" s="17"/>
      <c r="B153" s="15" t="s">
        <v>295</v>
      </c>
      <c r="C153" s="18"/>
      <c r="D153" s="37"/>
      <c r="E153" s="38"/>
      <c r="F153" s="19"/>
    </row>
    <row r="154" spans="1:6" ht="13">
      <c r="A154" s="17"/>
      <c r="B154" s="15" t="s">
        <v>306</v>
      </c>
      <c r="C154" s="18"/>
      <c r="D154" s="37"/>
      <c r="E154" s="38"/>
      <c r="F154" s="19"/>
    </row>
    <row r="155" spans="1:6" ht="13">
      <c r="A155" s="17" t="s">
        <v>18</v>
      </c>
      <c r="B155" s="16" t="s">
        <v>296</v>
      </c>
      <c r="C155" s="18"/>
      <c r="D155" s="37"/>
      <c r="E155" s="38"/>
      <c r="F155" s="19"/>
    </row>
    <row r="156" spans="1:6" ht="13">
      <c r="A156" s="17"/>
      <c r="B156" s="16" t="s">
        <v>297</v>
      </c>
      <c r="C156" s="18"/>
      <c r="D156" s="37"/>
      <c r="E156" s="38"/>
      <c r="F156" s="19"/>
    </row>
    <row r="157" spans="1:6" ht="13">
      <c r="A157" s="17"/>
      <c r="B157" s="16" t="s">
        <v>298</v>
      </c>
      <c r="C157" s="18"/>
      <c r="D157" s="37"/>
      <c r="E157" s="38"/>
      <c r="F157" s="19"/>
    </row>
    <row r="158" spans="1:6" ht="12" customHeight="1">
      <c r="A158" s="17" t="s">
        <v>18</v>
      </c>
      <c r="B158" s="16" t="s">
        <v>299</v>
      </c>
      <c r="C158" s="18"/>
      <c r="D158" s="37"/>
      <c r="E158" s="38"/>
      <c r="F158" s="19"/>
    </row>
    <row r="159" spans="1:6" ht="12" customHeight="1">
      <c r="A159" s="17"/>
      <c r="B159" s="16" t="s">
        <v>300</v>
      </c>
      <c r="C159" s="18"/>
      <c r="D159" s="37"/>
      <c r="E159" s="38"/>
      <c r="F159" s="19"/>
    </row>
    <row r="160" spans="1:6" ht="12" customHeight="1">
      <c r="A160" s="17"/>
      <c r="B160" s="16" t="s">
        <v>301</v>
      </c>
      <c r="C160" s="18"/>
      <c r="D160" s="37"/>
      <c r="E160" s="38"/>
      <c r="F160" s="19"/>
    </row>
    <row r="161" spans="1:6" ht="12" customHeight="1">
      <c r="A161" s="17" t="s">
        <v>18</v>
      </c>
      <c r="B161" s="16" t="s">
        <v>302</v>
      </c>
      <c r="C161" s="18"/>
      <c r="D161" s="37"/>
      <c r="E161" s="38"/>
      <c r="F161" s="19"/>
    </row>
    <row r="162" spans="1:6" ht="12" customHeight="1">
      <c r="A162" s="17"/>
      <c r="B162" s="16" t="s">
        <v>303</v>
      </c>
      <c r="C162" s="18"/>
      <c r="D162" s="37"/>
      <c r="E162" s="38"/>
      <c r="F162" s="19"/>
    </row>
    <row r="163" spans="1:6" ht="12" customHeight="1">
      <c r="A163" s="17" t="s">
        <v>7</v>
      </c>
      <c r="B163" s="24" t="s">
        <v>11</v>
      </c>
      <c r="C163" s="18"/>
      <c r="D163" s="37"/>
      <c r="E163" s="38"/>
      <c r="F163" s="19"/>
    </row>
    <row r="164" spans="1:6" ht="12" customHeight="1">
      <c r="A164" s="17"/>
      <c r="B164" s="24"/>
      <c r="C164" s="18"/>
      <c r="D164" s="37"/>
      <c r="E164" s="38"/>
      <c r="F164" s="19"/>
    </row>
    <row r="165" spans="1:6" ht="12" customHeight="1">
      <c r="A165" s="40" t="s">
        <v>12</v>
      </c>
      <c r="B165" s="16" t="s">
        <v>319</v>
      </c>
      <c r="C165" s="18" t="s">
        <v>9</v>
      </c>
      <c r="D165" s="4">
        <f>(64.67*6+18)*1.03</f>
        <v>418.20060000000001</v>
      </c>
      <c r="E165" s="38">
        <v>0</v>
      </c>
      <c r="F165" s="19">
        <f>D165*E165</f>
        <v>0</v>
      </c>
    </row>
    <row r="166" spans="1:6" ht="12" customHeight="1">
      <c r="A166" s="17" t="s">
        <v>7</v>
      </c>
      <c r="B166" s="16" t="s">
        <v>292</v>
      </c>
      <c r="C166" s="18"/>
      <c r="D166" s="37"/>
      <c r="E166" s="38"/>
      <c r="F166" s="19"/>
    </row>
    <row r="167" spans="1:6" ht="12" customHeight="1">
      <c r="A167" s="17" t="s">
        <v>18</v>
      </c>
      <c r="B167" s="24" t="s">
        <v>410</v>
      </c>
      <c r="C167" s="18"/>
      <c r="D167" s="37"/>
      <c r="E167" s="38"/>
      <c r="F167" s="19"/>
    </row>
    <row r="168" spans="1:6" ht="12" customHeight="1">
      <c r="A168" s="17" t="s">
        <v>18</v>
      </c>
      <c r="B168" s="24" t="s">
        <v>321</v>
      </c>
      <c r="C168" s="18"/>
      <c r="D168" s="37"/>
      <c r="E168" s="38"/>
      <c r="F168" s="19"/>
    </row>
    <row r="169" spans="1:6" ht="12" customHeight="1">
      <c r="A169" s="17" t="s">
        <v>18</v>
      </c>
      <c r="B169" s="16" t="s">
        <v>237</v>
      </c>
      <c r="C169" s="18"/>
      <c r="D169" s="37"/>
      <c r="E169" s="38"/>
      <c r="F169" s="19"/>
    </row>
    <row r="170" spans="1:6" ht="12" customHeight="1">
      <c r="A170" s="17" t="s">
        <v>18</v>
      </c>
      <c r="B170" s="16" t="s">
        <v>238</v>
      </c>
      <c r="C170" s="18"/>
      <c r="D170" s="37"/>
      <c r="E170" s="38"/>
      <c r="F170" s="19"/>
    </row>
    <row r="171" spans="1:6" ht="12" customHeight="1">
      <c r="A171" s="17" t="s">
        <v>18</v>
      </c>
      <c r="B171" s="24" t="s">
        <v>411</v>
      </c>
      <c r="C171" s="18"/>
      <c r="D171" s="37"/>
      <c r="E171" s="38"/>
      <c r="F171" s="19"/>
    </row>
    <row r="172" spans="1:6" ht="12" customHeight="1">
      <c r="A172" s="17" t="s">
        <v>18</v>
      </c>
      <c r="B172" s="15" t="s">
        <v>294</v>
      </c>
      <c r="C172" s="18"/>
      <c r="D172" s="37"/>
      <c r="E172" s="38"/>
      <c r="F172" s="19"/>
    </row>
    <row r="173" spans="1:6" ht="13">
      <c r="A173" s="17"/>
      <c r="B173" s="15" t="s">
        <v>295</v>
      </c>
      <c r="C173" s="18"/>
      <c r="D173" s="37"/>
      <c r="E173" s="38"/>
      <c r="F173" s="19"/>
    </row>
    <row r="174" spans="1:6" ht="13">
      <c r="A174" s="17"/>
      <c r="B174" s="15" t="s">
        <v>322</v>
      </c>
      <c r="C174" s="18"/>
      <c r="D174" s="37"/>
      <c r="E174" s="38"/>
      <c r="F174" s="19"/>
    </row>
    <row r="175" spans="1:6" ht="13">
      <c r="A175" s="17" t="s">
        <v>18</v>
      </c>
      <c r="B175" s="16" t="s">
        <v>296</v>
      </c>
      <c r="C175" s="18"/>
      <c r="D175" s="37"/>
      <c r="E175" s="38"/>
      <c r="F175" s="19"/>
    </row>
    <row r="176" spans="1:6" ht="13">
      <c r="A176" s="17"/>
      <c r="B176" s="16" t="s">
        <v>297</v>
      </c>
      <c r="C176" s="18"/>
      <c r="D176" s="37"/>
      <c r="E176" s="38"/>
      <c r="F176" s="19"/>
    </row>
    <row r="177" spans="1:6" ht="13">
      <c r="A177" s="17"/>
      <c r="B177" s="16" t="s">
        <v>298</v>
      </c>
      <c r="C177" s="18"/>
      <c r="D177" s="37"/>
      <c r="E177" s="38"/>
      <c r="F177" s="19"/>
    </row>
    <row r="178" spans="1:6" ht="12" customHeight="1">
      <c r="A178" s="17" t="s">
        <v>18</v>
      </c>
      <c r="B178" s="16" t="s">
        <v>299</v>
      </c>
      <c r="C178" s="18"/>
      <c r="D178" s="37"/>
      <c r="E178" s="38"/>
      <c r="F178" s="19"/>
    </row>
    <row r="179" spans="1:6" ht="12" customHeight="1">
      <c r="A179" s="17"/>
      <c r="B179" s="16" t="s">
        <v>300</v>
      </c>
      <c r="C179" s="18"/>
      <c r="D179" s="37"/>
      <c r="E179" s="38"/>
      <c r="F179" s="19"/>
    </row>
    <row r="180" spans="1:6" ht="12" customHeight="1">
      <c r="A180" s="17"/>
      <c r="B180" s="16" t="s">
        <v>301</v>
      </c>
      <c r="C180" s="18"/>
      <c r="D180" s="37"/>
      <c r="E180" s="38"/>
      <c r="F180" s="19"/>
    </row>
    <row r="181" spans="1:6" ht="12" customHeight="1">
      <c r="A181" s="17" t="s">
        <v>18</v>
      </c>
      <c r="B181" s="16" t="s">
        <v>302</v>
      </c>
      <c r="C181" s="18"/>
      <c r="D181" s="37"/>
      <c r="E181" s="38"/>
      <c r="F181" s="19"/>
    </row>
    <row r="182" spans="1:6" ht="12" customHeight="1">
      <c r="A182" s="17"/>
      <c r="B182" s="16" t="s">
        <v>303</v>
      </c>
      <c r="C182" s="18"/>
      <c r="D182" s="37"/>
      <c r="E182" s="38"/>
      <c r="F182" s="19"/>
    </row>
    <row r="183" spans="1:6" s="183" customFormat="1" ht="13" customHeight="1">
      <c r="A183" s="179" t="s">
        <v>18</v>
      </c>
      <c r="B183" s="180" t="s">
        <v>412</v>
      </c>
      <c r="C183" s="181"/>
      <c r="D183" s="182"/>
      <c r="E183" s="181"/>
      <c r="F183" s="181"/>
    </row>
    <row r="184" spans="1:6" s="183" customFormat="1" ht="13" customHeight="1">
      <c r="A184" s="179"/>
      <c r="B184" s="180" t="s">
        <v>413</v>
      </c>
      <c r="C184" s="181"/>
      <c r="D184" s="182"/>
      <c r="E184" s="181"/>
      <c r="F184" s="181"/>
    </row>
    <row r="185" spans="1:6" ht="12" customHeight="1">
      <c r="A185" s="17" t="s">
        <v>7</v>
      </c>
      <c r="B185" s="24" t="s">
        <v>11</v>
      </c>
      <c r="C185" s="18"/>
      <c r="D185" s="37"/>
      <c r="E185" s="38"/>
      <c r="F185" s="19"/>
    </row>
    <row r="186" spans="1:6" s="185" customFormat="1" ht="13" customHeight="1">
      <c r="A186" s="179" t="s">
        <v>7</v>
      </c>
      <c r="B186" s="184" t="s">
        <v>414</v>
      </c>
      <c r="C186" s="181"/>
      <c r="D186" s="182"/>
      <c r="E186" s="181"/>
      <c r="F186" s="181"/>
    </row>
    <row r="187" spans="1:6" ht="12" customHeight="1">
      <c r="A187" s="39" t="s">
        <v>18</v>
      </c>
      <c r="B187" s="184" t="s">
        <v>323</v>
      </c>
      <c r="D187" s="4"/>
      <c r="E187" s="5"/>
      <c r="F187" s="5"/>
    </row>
    <row r="188" spans="1:6" ht="12" customHeight="1">
      <c r="A188" s="39"/>
      <c r="B188" s="184" t="s">
        <v>328</v>
      </c>
      <c r="D188" s="4"/>
      <c r="E188" s="5"/>
      <c r="F188" s="5"/>
    </row>
    <row r="189" spans="1:6" ht="12" customHeight="1">
      <c r="A189" s="39"/>
      <c r="B189" s="184" t="s">
        <v>324</v>
      </c>
      <c r="D189" s="4"/>
      <c r="E189" s="5"/>
      <c r="F189" s="5"/>
    </row>
    <row r="190" spans="1:6" ht="13">
      <c r="A190" s="39"/>
      <c r="B190" s="184" t="s">
        <v>325</v>
      </c>
      <c r="D190" s="4"/>
      <c r="E190" s="5"/>
      <c r="F190" s="5"/>
    </row>
    <row r="191" spans="1:6" ht="12" customHeight="1">
      <c r="A191" s="39"/>
      <c r="B191" s="184" t="s">
        <v>326</v>
      </c>
      <c r="D191" s="4"/>
      <c r="E191" s="5"/>
      <c r="F191" s="5"/>
    </row>
    <row r="192" spans="1:6" ht="13">
      <c r="A192" s="39"/>
      <c r="B192" s="184" t="s">
        <v>327</v>
      </c>
      <c r="D192" s="4"/>
      <c r="E192" s="5"/>
      <c r="F192" s="5"/>
    </row>
    <row r="193" spans="1:6" s="185" customFormat="1" ht="13" customHeight="1">
      <c r="A193" s="179" t="s">
        <v>18</v>
      </c>
      <c r="B193" s="184" t="s">
        <v>415</v>
      </c>
      <c r="C193" s="181"/>
      <c r="D193" s="182"/>
      <c r="E193" s="181"/>
      <c r="F193" s="181"/>
    </row>
    <row r="194" spans="1:6" s="185" customFormat="1" ht="13" customHeight="1">
      <c r="A194" s="179"/>
      <c r="B194" s="184" t="s">
        <v>416</v>
      </c>
      <c r="C194" s="181"/>
      <c r="D194" s="182"/>
      <c r="E194" s="181"/>
      <c r="F194" s="186"/>
    </row>
    <row r="195" spans="1:6" s="185" customFormat="1" ht="13" customHeight="1">
      <c r="A195" s="179"/>
      <c r="B195" s="184" t="s">
        <v>417</v>
      </c>
      <c r="C195" s="181"/>
      <c r="D195" s="182"/>
      <c r="E195" s="181"/>
      <c r="F195" s="186"/>
    </row>
    <row r="196" spans="1:6" s="185" customFormat="1" ht="13" customHeight="1">
      <c r="A196" s="179"/>
      <c r="B196" s="184" t="s">
        <v>418</v>
      </c>
      <c r="C196" s="181"/>
      <c r="D196" s="187"/>
      <c r="E196" s="188"/>
      <c r="F196" s="189"/>
    </row>
    <row r="197" spans="1:6" s="185" customFormat="1" ht="13" customHeight="1">
      <c r="A197" s="179"/>
      <c r="B197" s="184" t="s">
        <v>327</v>
      </c>
      <c r="C197" s="181"/>
      <c r="D197" s="187"/>
      <c r="E197" s="188"/>
      <c r="F197" s="189"/>
    </row>
    <row r="198" spans="1:6" s="185" customFormat="1" ht="13" customHeight="1">
      <c r="A198" s="179" t="s">
        <v>18</v>
      </c>
      <c r="B198" s="184" t="s">
        <v>420</v>
      </c>
      <c r="C198" s="181"/>
      <c r="D198" s="182"/>
      <c r="E198" s="181"/>
      <c r="F198" s="181"/>
    </row>
    <row r="199" spans="1:6" s="185" customFormat="1" ht="13" customHeight="1">
      <c r="A199" s="179"/>
      <c r="B199" s="184" t="s">
        <v>421</v>
      </c>
      <c r="C199" s="181"/>
      <c r="D199" s="182"/>
      <c r="E199" s="181"/>
      <c r="F199" s="186"/>
    </row>
    <row r="200" spans="1:6" ht="12" customHeight="1">
      <c r="A200" s="17"/>
      <c r="B200" s="24"/>
      <c r="C200" s="18"/>
      <c r="D200" s="37"/>
      <c r="E200" s="38"/>
      <c r="F200" s="19"/>
    </row>
    <row r="201" spans="1:6" ht="12" customHeight="1">
      <c r="A201" s="40" t="s">
        <v>13</v>
      </c>
      <c r="B201" s="16" t="s">
        <v>319</v>
      </c>
      <c r="C201" s="18" t="s">
        <v>9</v>
      </c>
      <c r="D201" s="4">
        <f>5.1*6</f>
        <v>30.599999999999998</v>
      </c>
      <c r="E201" s="38">
        <v>0</v>
      </c>
      <c r="F201" s="19">
        <f>D201*E201</f>
        <v>0</v>
      </c>
    </row>
    <row r="202" spans="1:6" ht="12" customHeight="1">
      <c r="A202" s="17" t="s">
        <v>7</v>
      </c>
      <c r="B202" s="16" t="s">
        <v>292</v>
      </c>
      <c r="C202" s="18"/>
      <c r="D202" s="37"/>
      <c r="E202" s="38"/>
      <c r="F202" s="19"/>
    </row>
    <row r="203" spans="1:6" ht="12" customHeight="1">
      <c r="A203" s="17" t="s">
        <v>18</v>
      </c>
      <c r="B203" s="24" t="s">
        <v>410</v>
      </c>
      <c r="C203" s="18"/>
      <c r="D203" s="37"/>
      <c r="E203" s="38"/>
      <c r="F203" s="19"/>
    </row>
    <row r="204" spans="1:6" ht="12" customHeight="1">
      <c r="A204" s="17" t="s">
        <v>18</v>
      </c>
      <c r="B204" s="24" t="s">
        <v>419</v>
      </c>
      <c r="C204" s="18"/>
      <c r="D204" s="37"/>
      <c r="E204" s="38"/>
      <c r="F204" s="19"/>
    </row>
    <row r="205" spans="1:6" ht="12" customHeight="1">
      <c r="A205" s="17" t="s">
        <v>18</v>
      </c>
      <c r="B205" s="16" t="s">
        <v>237</v>
      </c>
      <c r="C205" s="18"/>
      <c r="D205" s="37"/>
      <c r="E205" s="38"/>
      <c r="F205" s="19"/>
    </row>
    <row r="206" spans="1:6" ht="12" customHeight="1">
      <c r="A206" s="17" t="s">
        <v>18</v>
      </c>
      <c r="B206" s="16" t="s">
        <v>238</v>
      </c>
      <c r="C206" s="18"/>
      <c r="D206" s="37"/>
      <c r="E206" s="38"/>
      <c r="F206" s="19"/>
    </row>
    <row r="207" spans="1:6" ht="12" customHeight="1">
      <c r="A207" s="17" t="s">
        <v>18</v>
      </c>
      <c r="B207" s="24" t="s">
        <v>411</v>
      </c>
      <c r="C207" s="18"/>
      <c r="D207" s="37"/>
      <c r="E207" s="38"/>
      <c r="F207" s="19"/>
    </row>
    <row r="208" spans="1:6" ht="12" customHeight="1">
      <c r="A208" s="17" t="s">
        <v>18</v>
      </c>
      <c r="B208" s="15" t="s">
        <v>294</v>
      </c>
      <c r="C208" s="18"/>
      <c r="D208" s="37"/>
      <c r="E208" s="38"/>
      <c r="F208" s="19"/>
    </row>
    <row r="209" spans="1:6" ht="13">
      <c r="A209" s="17"/>
      <c r="B209" s="15" t="s">
        <v>295</v>
      </c>
      <c r="C209" s="18"/>
      <c r="D209" s="37"/>
      <c r="E209" s="38"/>
      <c r="F209" s="19"/>
    </row>
    <row r="210" spans="1:6" ht="13">
      <c r="A210" s="17"/>
      <c r="B210" s="15" t="s">
        <v>322</v>
      </c>
      <c r="C210" s="18"/>
      <c r="D210" s="37"/>
      <c r="E210" s="38"/>
      <c r="F210" s="19"/>
    </row>
    <row r="211" spans="1:6" ht="13">
      <c r="A211" s="17" t="s">
        <v>18</v>
      </c>
      <c r="B211" s="16" t="s">
        <v>296</v>
      </c>
      <c r="C211" s="18"/>
      <c r="D211" s="37"/>
      <c r="E211" s="38"/>
      <c r="F211" s="19"/>
    </row>
    <row r="212" spans="1:6" ht="13">
      <c r="A212" s="17"/>
      <c r="B212" s="16" t="s">
        <v>297</v>
      </c>
      <c r="C212" s="18"/>
      <c r="D212" s="37"/>
      <c r="E212" s="38"/>
      <c r="F212" s="19"/>
    </row>
    <row r="213" spans="1:6" ht="13">
      <c r="A213" s="17"/>
      <c r="B213" s="16" t="s">
        <v>298</v>
      </c>
      <c r="C213" s="18"/>
      <c r="D213" s="37"/>
      <c r="E213" s="38"/>
      <c r="F213" s="19"/>
    </row>
    <row r="214" spans="1:6" ht="12" customHeight="1">
      <c r="A214" s="17" t="s">
        <v>18</v>
      </c>
      <c r="B214" s="16" t="s">
        <v>299</v>
      </c>
      <c r="C214" s="18"/>
      <c r="D214" s="37"/>
      <c r="E214" s="38"/>
      <c r="F214" s="19"/>
    </row>
    <row r="215" spans="1:6" ht="12" customHeight="1">
      <c r="A215" s="17"/>
      <c r="B215" s="16" t="s">
        <v>300</v>
      </c>
      <c r="C215" s="18"/>
      <c r="D215" s="37"/>
      <c r="E215" s="38"/>
      <c r="F215" s="19"/>
    </row>
    <row r="216" spans="1:6" ht="12" customHeight="1">
      <c r="A216" s="17"/>
      <c r="B216" s="16" t="s">
        <v>301</v>
      </c>
      <c r="C216" s="18"/>
      <c r="D216" s="37"/>
      <c r="E216" s="38"/>
      <c r="F216" s="19"/>
    </row>
    <row r="217" spans="1:6" ht="12" customHeight="1">
      <c r="A217" s="17" t="s">
        <v>18</v>
      </c>
      <c r="B217" s="16" t="s">
        <v>302</v>
      </c>
      <c r="C217" s="18"/>
      <c r="D217" s="37"/>
      <c r="E217" s="38"/>
      <c r="F217" s="19"/>
    </row>
    <row r="218" spans="1:6" ht="12" customHeight="1">
      <c r="A218" s="17"/>
      <c r="B218" s="16" t="s">
        <v>303</v>
      </c>
      <c r="C218" s="18"/>
      <c r="D218" s="37"/>
      <c r="E218" s="38"/>
      <c r="F218" s="19"/>
    </row>
    <row r="219" spans="1:6" ht="12" customHeight="1">
      <c r="A219" s="17" t="s">
        <v>7</v>
      </c>
      <c r="B219" s="24" t="s">
        <v>11</v>
      </c>
      <c r="C219" s="18"/>
      <c r="D219" s="37"/>
      <c r="E219" s="38"/>
      <c r="F219" s="19"/>
    </row>
    <row r="220" spans="1:6" s="183" customFormat="1" ht="13" customHeight="1">
      <c r="A220" s="179"/>
      <c r="B220" s="180"/>
      <c r="C220" s="181"/>
      <c r="D220" s="187"/>
      <c r="E220" s="188"/>
      <c r="F220" s="189"/>
    </row>
    <row r="221" spans="1:6" s="183" customFormat="1" ht="13" customHeight="1">
      <c r="A221" s="190" t="s">
        <v>15</v>
      </c>
      <c r="B221" s="191" t="s">
        <v>422</v>
      </c>
      <c r="C221" s="181" t="s">
        <v>9</v>
      </c>
      <c r="D221" s="192">
        <f>110*1.2</f>
        <v>132</v>
      </c>
      <c r="E221" s="188">
        <v>0</v>
      </c>
      <c r="F221" s="189">
        <f>D221*E221</f>
        <v>0</v>
      </c>
    </row>
    <row r="222" spans="1:6" s="183" customFormat="1" ht="13" customHeight="1">
      <c r="A222" s="193" t="s">
        <v>7</v>
      </c>
      <c r="B222" s="191" t="s">
        <v>423</v>
      </c>
      <c r="C222" s="181"/>
      <c r="D222" s="194">
        <f>(D73+D95+D143)*1.03</f>
        <v>109.83920000000001</v>
      </c>
      <c r="E222" s="188"/>
      <c r="F222" s="189"/>
    </row>
    <row r="223" spans="1:6" ht="12" customHeight="1">
      <c r="A223" s="17" t="s">
        <v>7</v>
      </c>
      <c r="B223" s="16" t="s">
        <v>307</v>
      </c>
      <c r="C223" s="18"/>
      <c r="D223" s="37"/>
      <c r="E223" s="38"/>
      <c r="F223" s="19"/>
    </row>
    <row r="224" spans="1:6" ht="12" customHeight="1">
      <c r="A224" s="17"/>
      <c r="B224" s="16" t="s">
        <v>404</v>
      </c>
      <c r="C224" s="18"/>
      <c r="D224" s="37"/>
      <c r="E224" s="38"/>
      <c r="F224" s="19"/>
    </row>
    <row r="225" spans="1:6" ht="13">
      <c r="A225" s="17"/>
      <c r="B225" s="24" t="s">
        <v>424</v>
      </c>
      <c r="C225" s="18"/>
      <c r="D225" s="37"/>
      <c r="E225" s="38"/>
      <c r="F225" s="19"/>
    </row>
    <row r="226" spans="1:6" ht="13">
      <c r="A226" s="17" t="s">
        <v>18</v>
      </c>
      <c r="B226" s="16" t="s">
        <v>308</v>
      </c>
      <c r="C226" s="18"/>
      <c r="D226" s="34"/>
      <c r="E226" s="18"/>
      <c r="F226" s="18"/>
    </row>
    <row r="227" spans="1:6" ht="13">
      <c r="A227" s="17" t="s">
        <v>18</v>
      </c>
      <c r="B227" s="16" t="s">
        <v>309</v>
      </c>
      <c r="C227" s="18"/>
      <c r="D227" s="34"/>
      <c r="E227" s="18"/>
      <c r="F227" s="18"/>
    </row>
    <row r="228" spans="1:6" ht="13">
      <c r="A228" s="17" t="s">
        <v>18</v>
      </c>
      <c r="B228" s="16" t="s">
        <v>310</v>
      </c>
      <c r="C228" s="18"/>
      <c r="D228" s="34"/>
      <c r="E228" s="18"/>
      <c r="F228" s="18"/>
    </row>
    <row r="229" spans="1:6" ht="12" customHeight="1">
      <c r="A229" s="17" t="s">
        <v>18</v>
      </c>
      <c r="B229" s="16" t="s">
        <v>311</v>
      </c>
      <c r="C229" s="18"/>
      <c r="D229" s="34"/>
      <c r="E229" s="18"/>
      <c r="F229" s="18"/>
    </row>
    <row r="230" spans="1:6" ht="13">
      <c r="A230" s="17"/>
      <c r="B230" s="16" t="s">
        <v>312</v>
      </c>
      <c r="C230" s="18"/>
      <c r="D230" s="34"/>
      <c r="E230" s="18"/>
      <c r="F230" s="18"/>
    </row>
    <row r="231" spans="1:6" ht="12" customHeight="1">
      <c r="A231" s="17" t="s">
        <v>18</v>
      </c>
      <c r="B231" s="16" t="s">
        <v>313</v>
      </c>
      <c r="C231" s="18"/>
      <c r="D231" s="34"/>
      <c r="E231" s="18"/>
      <c r="F231" s="18"/>
    </row>
    <row r="232" spans="1:6" ht="13">
      <c r="A232" s="17"/>
      <c r="B232" s="16" t="s">
        <v>314</v>
      </c>
      <c r="C232" s="18"/>
      <c r="D232" s="34"/>
      <c r="E232" s="18"/>
      <c r="F232" s="18"/>
    </row>
    <row r="233" spans="1:6" ht="13">
      <c r="A233" s="17"/>
      <c r="B233" s="16" t="s">
        <v>382</v>
      </c>
      <c r="C233" s="18"/>
      <c r="D233" s="34"/>
      <c r="E233" s="18"/>
      <c r="F233" s="18"/>
    </row>
    <row r="234" spans="1:6" ht="13">
      <c r="A234" s="17"/>
      <c r="B234" s="16" t="s">
        <v>315</v>
      </c>
      <c r="C234" s="18"/>
      <c r="D234" s="34"/>
      <c r="E234" s="18"/>
      <c r="F234" s="18"/>
    </row>
    <row r="235" spans="1:6" ht="13">
      <c r="A235" s="17" t="s">
        <v>18</v>
      </c>
      <c r="B235" s="16" t="s">
        <v>316</v>
      </c>
      <c r="C235" s="18"/>
      <c r="D235" s="34"/>
      <c r="E235" s="18"/>
      <c r="F235" s="18"/>
    </row>
    <row r="236" spans="1:6" ht="12" customHeight="1">
      <c r="A236" s="17" t="s">
        <v>18</v>
      </c>
      <c r="B236" s="16" t="s">
        <v>317</v>
      </c>
      <c r="C236" s="18"/>
      <c r="D236" s="34"/>
      <c r="E236" s="18"/>
      <c r="F236" s="18"/>
    </row>
    <row r="237" spans="1:6" ht="12" customHeight="1">
      <c r="A237" s="17"/>
      <c r="B237" s="16" t="s">
        <v>318</v>
      </c>
      <c r="C237" s="18"/>
      <c r="D237" s="34"/>
      <c r="E237" s="18"/>
      <c r="F237" s="18"/>
    </row>
    <row r="238" spans="1:6" ht="12" customHeight="1">
      <c r="A238" s="17" t="s">
        <v>7</v>
      </c>
      <c r="B238" s="24" t="s">
        <v>11</v>
      </c>
      <c r="C238" s="18"/>
      <c r="D238" s="37"/>
      <c r="E238" s="38"/>
      <c r="F238" s="19"/>
    </row>
    <row r="239" spans="1:6" ht="12" customHeight="1">
      <c r="A239" s="23"/>
      <c r="B239" s="10"/>
      <c r="D239" s="22"/>
      <c r="E239" s="5"/>
      <c r="F239" s="5"/>
    </row>
    <row r="240" spans="1:6" ht="13">
      <c r="A240" s="14" t="s">
        <v>19</v>
      </c>
      <c r="B240" s="24" t="s">
        <v>360</v>
      </c>
      <c r="C240" s="3" t="s">
        <v>9</v>
      </c>
      <c r="D240" s="22">
        <f>189.25+184.05</f>
        <v>373.3</v>
      </c>
      <c r="E240" s="5">
        <v>0</v>
      </c>
      <c r="F240" s="5">
        <f>D240*E240</f>
        <v>0</v>
      </c>
    </row>
    <row r="241" spans="1:6" ht="13">
      <c r="A241" s="14"/>
      <c r="B241" s="24" t="s">
        <v>243</v>
      </c>
      <c r="D241" s="22"/>
      <c r="E241" s="5"/>
      <c r="F241" s="5"/>
    </row>
    <row r="242" spans="1:6" ht="13">
      <c r="A242" s="23" t="s">
        <v>18</v>
      </c>
      <c r="B242" s="24" t="s">
        <v>244</v>
      </c>
      <c r="D242" s="22"/>
      <c r="E242" s="5"/>
      <c r="F242" s="5"/>
    </row>
    <row r="243" spans="1:6" ht="13">
      <c r="A243" s="23"/>
      <c r="B243" s="24" t="s">
        <v>245</v>
      </c>
      <c r="D243" s="22"/>
      <c r="E243" s="5"/>
      <c r="F243" s="5"/>
    </row>
    <row r="244" spans="1:6" ht="13">
      <c r="A244" s="23" t="s">
        <v>7</v>
      </c>
      <c r="B244" s="24" t="s">
        <v>246</v>
      </c>
      <c r="D244" s="22"/>
      <c r="E244" s="5"/>
      <c r="F244" s="5"/>
    </row>
    <row r="245" spans="1:6" ht="13">
      <c r="A245" s="23" t="s">
        <v>7</v>
      </c>
      <c r="B245" s="24" t="s">
        <v>11</v>
      </c>
      <c r="D245" s="22"/>
      <c r="E245" s="5"/>
      <c r="F245" s="5"/>
    </row>
    <row r="246" spans="1:6" s="1" customFormat="1">
      <c r="A246" s="40"/>
      <c r="B246" s="20"/>
      <c r="C246" s="18"/>
      <c r="D246" s="37"/>
      <c r="E246" s="38"/>
      <c r="F246" s="19"/>
    </row>
    <row r="247" spans="1:6" s="1" customFormat="1" ht="13">
      <c r="A247" s="40" t="s">
        <v>20</v>
      </c>
      <c r="B247" s="20" t="s">
        <v>241</v>
      </c>
      <c r="C247" s="18" t="s">
        <v>9</v>
      </c>
      <c r="D247" s="37">
        <f>189.25+184.05</f>
        <v>373.3</v>
      </c>
      <c r="E247" s="38">
        <v>0</v>
      </c>
      <c r="F247" s="19">
        <f>D247*E247</f>
        <v>0</v>
      </c>
    </row>
    <row r="248" spans="1:6" s="1" customFormat="1" ht="13">
      <c r="A248" s="40"/>
      <c r="B248" s="20" t="s">
        <v>242</v>
      </c>
      <c r="C248" s="18"/>
      <c r="D248" s="37"/>
      <c r="E248" s="38"/>
      <c r="F248" s="19"/>
    </row>
    <row r="249" spans="1:6" ht="13">
      <c r="A249" s="23" t="s">
        <v>7</v>
      </c>
      <c r="B249" s="15" t="s">
        <v>27</v>
      </c>
      <c r="E249" s="5"/>
      <c r="F249" s="5"/>
    </row>
    <row r="250" spans="1:6">
      <c r="A250" s="17"/>
      <c r="B250" s="16"/>
      <c r="C250" s="18"/>
      <c r="D250" s="37"/>
      <c r="E250" s="38"/>
      <c r="F250" s="19"/>
    </row>
    <row r="251" spans="1:6" ht="13">
      <c r="A251" s="40" t="s">
        <v>24</v>
      </c>
      <c r="B251" s="24" t="s">
        <v>240</v>
      </c>
      <c r="C251" s="18" t="s">
        <v>9</v>
      </c>
      <c r="D251" s="158">
        <f>189.25+184.05</f>
        <v>373.3</v>
      </c>
      <c r="E251" s="38">
        <v>0</v>
      </c>
      <c r="F251" s="19">
        <f>D251*E251</f>
        <v>0</v>
      </c>
    </row>
    <row r="252" spans="1:6" ht="13">
      <c r="A252" s="17" t="s">
        <v>7</v>
      </c>
      <c r="B252" s="16" t="s">
        <v>231</v>
      </c>
      <c r="C252" s="18"/>
      <c r="D252" s="37"/>
      <c r="E252" s="38"/>
      <c r="F252" s="19"/>
    </row>
    <row r="253" spans="1:6" ht="13">
      <c r="A253" s="17"/>
      <c r="B253" s="16" t="s">
        <v>232</v>
      </c>
      <c r="C253" s="18"/>
      <c r="D253" s="37"/>
      <c r="E253" s="38"/>
      <c r="F253" s="19"/>
    </row>
    <row r="254" spans="1:6" ht="13">
      <c r="A254" s="17" t="s">
        <v>18</v>
      </c>
      <c r="B254" s="24" t="s">
        <v>233</v>
      </c>
      <c r="C254" s="18"/>
      <c r="D254" s="37"/>
      <c r="E254" s="38"/>
      <c r="F254" s="19"/>
    </row>
    <row r="255" spans="1:6" ht="13">
      <c r="A255" s="17" t="s">
        <v>7</v>
      </c>
      <c r="B255" s="16" t="s">
        <v>153</v>
      </c>
      <c r="C255" s="18"/>
      <c r="D255" s="37"/>
      <c r="E255" s="38"/>
      <c r="F255" s="19"/>
    </row>
    <row r="256" spans="1:6" ht="13">
      <c r="A256" s="17"/>
      <c r="B256" s="16" t="s">
        <v>234</v>
      </c>
      <c r="C256" s="18"/>
      <c r="D256" s="37"/>
      <c r="E256" s="38"/>
      <c r="F256" s="19"/>
    </row>
    <row r="257" spans="1:6" ht="13">
      <c r="A257" s="17" t="s">
        <v>18</v>
      </c>
      <c r="B257" s="24" t="s">
        <v>247</v>
      </c>
      <c r="C257" s="18"/>
      <c r="D257" s="37"/>
      <c r="E257" s="38"/>
      <c r="F257" s="19"/>
    </row>
    <row r="258" spans="1:6" ht="13">
      <c r="A258" s="17" t="s">
        <v>18</v>
      </c>
      <c r="B258" s="24" t="s">
        <v>248</v>
      </c>
      <c r="C258" s="18"/>
      <c r="D258" s="37"/>
      <c r="E258" s="38"/>
      <c r="F258" s="19"/>
    </row>
    <row r="259" spans="1:6" ht="13">
      <c r="A259" s="17" t="s">
        <v>18</v>
      </c>
      <c r="B259" s="16" t="s">
        <v>156</v>
      </c>
      <c r="C259" s="18"/>
      <c r="D259" s="37"/>
      <c r="E259" s="38"/>
      <c r="F259" s="19"/>
    </row>
    <row r="260" spans="1:6" ht="13">
      <c r="A260" s="17" t="s">
        <v>18</v>
      </c>
      <c r="B260" s="16" t="s">
        <v>157</v>
      </c>
      <c r="C260" s="18"/>
      <c r="D260" s="37"/>
      <c r="E260" s="38"/>
      <c r="F260" s="19"/>
    </row>
    <row r="261" spans="1:6" ht="13">
      <c r="A261" s="17" t="s">
        <v>18</v>
      </c>
      <c r="B261" s="24" t="s">
        <v>235</v>
      </c>
      <c r="C261" s="18"/>
      <c r="D261" s="37"/>
      <c r="E261" s="38"/>
      <c r="F261" s="19"/>
    </row>
    <row r="262" spans="1:6" ht="13">
      <c r="A262" s="17" t="s">
        <v>18</v>
      </c>
      <c r="B262" s="16" t="s">
        <v>236</v>
      </c>
      <c r="C262" s="18"/>
      <c r="D262" s="37"/>
      <c r="E262" s="38"/>
      <c r="F262" s="19"/>
    </row>
    <row r="263" spans="1:6" ht="13">
      <c r="A263" s="17" t="s">
        <v>7</v>
      </c>
      <c r="B263" s="16" t="s">
        <v>262</v>
      </c>
      <c r="C263" s="18"/>
      <c r="D263" s="37"/>
      <c r="E263" s="38"/>
      <c r="F263" s="19"/>
    </row>
    <row r="264" spans="1:6" ht="13">
      <c r="A264" s="17" t="s">
        <v>18</v>
      </c>
      <c r="B264" s="16" t="s">
        <v>264</v>
      </c>
      <c r="C264" s="18"/>
      <c r="D264" s="37"/>
      <c r="E264" s="38"/>
      <c r="F264" s="19"/>
    </row>
    <row r="265" spans="1:6" ht="13">
      <c r="A265" s="17" t="s">
        <v>18</v>
      </c>
      <c r="B265" s="16" t="s">
        <v>263</v>
      </c>
      <c r="C265" s="18"/>
      <c r="D265" s="37"/>
      <c r="E265" s="38"/>
      <c r="F265" s="19"/>
    </row>
    <row r="266" spans="1:6" ht="13">
      <c r="A266" s="17" t="s">
        <v>18</v>
      </c>
      <c r="B266" s="16" t="s">
        <v>265</v>
      </c>
      <c r="C266" s="18"/>
      <c r="D266" s="37"/>
      <c r="E266" s="38"/>
      <c r="F266" s="19"/>
    </row>
    <row r="267" spans="1:6" ht="13">
      <c r="A267" s="17"/>
      <c r="B267" s="16" t="s">
        <v>266</v>
      </c>
      <c r="C267" s="18"/>
      <c r="D267" s="37"/>
      <c r="E267" s="38"/>
      <c r="F267" s="19"/>
    </row>
    <row r="268" spans="1:6" ht="13">
      <c r="A268" s="17" t="s">
        <v>7</v>
      </c>
      <c r="B268" s="16" t="s">
        <v>269</v>
      </c>
      <c r="C268" s="18"/>
      <c r="D268" s="37"/>
      <c r="E268" s="38"/>
      <c r="F268" s="19"/>
    </row>
    <row r="269" spans="1:6" ht="13">
      <c r="A269" s="17" t="s">
        <v>7</v>
      </c>
      <c r="B269" s="16" t="s">
        <v>249</v>
      </c>
      <c r="C269" s="18"/>
      <c r="D269" s="37"/>
      <c r="E269" s="38"/>
      <c r="F269" s="19"/>
    </row>
    <row r="270" spans="1:6" ht="13">
      <c r="A270" s="17"/>
      <c r="B270" s="16" t="s">
        <v>254</v>
      </c>
      <c r="C270" s="18"/>
      <c r="D270" s="37"/>
      <c r="E270" s="38"/>
      <c r="F270" s="19"/>
    </row>
    <row r="271" spans="1:6" ht="13">
      <c r="A271" s="17" t="s">
        <v>7</v>
      </c>
      <c r="B271" s="16" t="s">
        <v>250</v>
      </c>
      <c r="C271" s="18"/>
      <c r="D271" s="37"/>
      <c r="E271" s="38"/>
      <c r="F271" s="19"/>
    </row>
    <row r="272" spans="1:6" ht="13">
      <c r="A272" s="17" t="s">
        <v>18</v>
      </c>
      <c r="B272" s="24" t="s">
        <v>251</v>
      </c>
      <c r="C272" s="18"/>
      <c r="D272" s="37"/>
      <c r="E272" s="38"/>
      <c r="F272" s="19"/>
    </row>
    <row r="273" spans="1:6" ht="13">
      <c r="A273" s="17" t="s">
        <v>18</v>
      </c>
      <c r="B273" s="24" t="s">
        <v>252</v>
      </c>
      <c r="C273" s="18"/>
      <c r="D273" s="37"/>
      <c r="E273" s="38"/>
      <c r="F273" s="19"/>
    </row>
    <row r="274" spans="1:6">
      <c r="A274" s="17" t="s">
        <v>18</v>
      </c>
      <c r="B274" s="159" t="s">
        <v>255</v>
      </c>
      <c r="C274" s="18"/>
      <c r="D274" s="37"/>
      <c r="E274" s="38"/>
      <c r="F274" s="19"/>
    </row>
    <row r="275" spans="1:6" ht="13">
      <c r="A275" s="17" t="s">
        <v>18</v>
      </c>
      <c r="B275" s="16" t="s">
        <v>256</v>
      </c>
      <c r="C275" s="18"/>
      <c r="D275" s="37"/>
      <c r="E275" s="38"/>
      <c r="F275" s="19"/>
    </row>
    <row r="276" spans="1:6" ht="13">
      <c r="A276" s="17"/>
      <c r="B276" s="16" t="s">
        <v>257</v>
      </c>
      <c r="C276" s="18"/>
      <c r="D276" s="37"/>
      <c r="E276" s="38"/>
      <c r="F276" s="19"/>
    </row>
    <row r="277" spans="1:6" ht="13">
      <c r="A277" s="17"/>
      <c r="B277" s="24" t="s">
        <v>258</v>
      </c>
      <c r="C277" s="18"/>
      <c r="D277" s="37"/>
      <c r="E277" s="38"/>
      <c r="F277" s="19"/>
    </row>
    <row r="278" spans="1:6" ht="13">
      <c r="A278" s="17" t="s">
        <v>18</v>
      </c>
      <c r="B278" s="15" t="s">
        <v>261</v>
      </c>
      <c r="C278" s="18"/>
      <c r="D278" s="37"/>
      <c r="E278" s="38"/>
      <c r="F278" s="19"/>
    </row>
    <row r="279" spans="1:6" ht="13">
      <c r="A279" s="17" t="s">
        <v>18</v>
      </c>
      <c r="B279" s="15" t="s">
        <v>259</v>
      </c>
      <c r="C279" s="18"/>
      <c r="D279" s="37"/>
      <c r="E279" s="38"/>
      <c r="F279" s="19"/>
    </row>
    <row r="280" spans="1:6" ht="13">
      <c r="A280" s="17" t="s">
        <v>18</v>
      </c>
      <c r="B280" s="15" t="s">
        <v>260</v>
      </c>
      <c r="C280" s="18"/>
      <c r="D280" s="37"/>
      <c r="E280" s="38"/>
      <c r="F280" s="19"/>
    </row>
    <row r="281" spans="1:6" ht="13">
      <c r="A281" s="17" t="s">
        <v>18</v>
      </c>
      <c r="B281" s="15" t="s">
        <v>267</v>
      </c>
      <c r="C281" s="18"/>
      <c r="D281" s="37"/>
      <c r="E281" s="38"/>
      <c r="F281" s="19"/>
    </row>
    <row r="282" spans="1:6" ht="13">
      <c r="A282" s="17" t="s">
        <v>18</v>
      </c>
      <c r="B282" s="15" t="s">
        <v>268</v>
      </c>
      <c r="C282" s="18"/>
      <c r="D282" s="37"/>
      <c r="E282" s="38"/>
      <c r="F282" s="19"/>
    </row>
    <row r="283" spans="1:6" ht="13">
      <c r="A283" s="17" t="s">
        <v>18</v>
      </c>
      <c r="B283" s="15" t="s">
        <v>358</v>
      </c>
      <c r="C283" s="18"/>
      <c r="D283" s="37"/>
      <c r="E283" s="38"/>
      <c r="F283" s="19"/>
    </row>
    <row r="284" spans="1:6" ht="13">
      <c r="A284" s="17" t="s">
        <v>7</v>
      </c>
      <c r="B284" s="16" t="s">
        <v>253</v>
      </c>
      <c r="C284" s="18"/>
      <c r="D284" s="34"/>
      <c r="E284" s="19"/>
      <c r="F284" s="19"/>
    </row>
    <row r="285" spans="1:6" ht="13">
      <c r="A285" s="17" t="s">
        <v>7</v>
      </c>
      <c r="B285" s="24" t="s">
        <v>11</v>
      </c>
      <c r="C285" s="18"/>
      <c r="D285" s="37"/>
      <c r="E285" s="38"/>
      <c r="F285" s="19"/>
    </row>
    <row r="286" spans="1:6" s="185" customFormat="1" ht="13" customHeight="1">
      <c r="B286" s="186"/>
      <c r="C286" s="195"/>
      <c r="D286" s="196"/>
      <c r="E286" s="195"/>
      <c r="F286" s="195"/>
    </row>
    <row r="287" spans="1:6" s="185" customFormat="1" ht="13" customHeight="1">
      <c r="A287" s="197" t="s">
        <v>26</v>
      </c>
      <c r="B287" s="191" t="s">
        <v>422</v>
      </c>
    </row>
    <row r="288" spans="1:6" s="183" customFormat="1" ht="13" customHeight="1">
      <c r="A288" s="193" t="s">
        <v>7</v>
      </c>
      <c r="B288" s="191" t="s">
        <v>425</v>
      </c>
      <c r="C288" s="181"/>
      <c r="D288" s="194">
        <f>4188*1.05</f>
        <v>4397.4000000000005</v>
      </c>
      <c r="E288" s="188"/>
      <c r="F288" s="189"/>
    </row>
    <row r="289" spans="1:6" s="183" customFormat="1" ht="13" customHeight="1">
      <c r="A289" s="179" t="s">
        <v>7</v>
      </c>
      <c r="B289" s="180" t="s">
        <v>426</v>
      </c>
      <c r="C289" s="181"/>
      <c r="D289" s="187"/>
      <c r="E289" s="188"/>
      <c r="F289" s="189"/>
    </row>
    <row r="290" spans="1:6" s="183" customFormat="1" ht="13" customHeight="1">
      <c r="A290" s="179"/>
      <c r="B290" s="180" t="s">
        <v>427</v>
      </c>
      <c r="C290" s="195" t="s">
        <v>9</v>
      </c>
      <c r="D290" s="196">
        <f>196.2+4.86+147.9+18.61+12.76+6.93+12.22+0.45*33</f>
        <v>414.3300000000001</v>
      </c>
      <c r="E290" s="198">
        <v>0</v>
      </c>
      <c r="F290" s="198">
        <f>D290*E290</f>
        <v>0</v>
      </c>
    </row>
    <row r="291" spans="1:6" s="185" customFormat="1" ht="13">
      <c r="A291" s="199" t="s">
        <v>18</v>
      </c>
      <c r="B291" s="180" t="s">
        <v>428</v>
      </c>
      <c r="D291" s="200">
        <f>762.7*1.1</f>
        <v>838.97000000000014</v>
      </c>
    </row>
    <row r="292" spans="1:6" s="185" customFormat="1" ht="13" customHeight="1">
      <c r="A292" s="199" t="s">
        <v>18</v>
      </c>
      <c r="B292" s="180" t="s">
        <v>429</v>
      </c>
      <c r="C292" s="195"/>
      <c r="D292" s="196"/>
      <c r="E292" s="198"/>
      <c r="F292" s="198"/>
    </row>
    <row r="293" spans="1:6" s="185" customFormat="1" ht="13" customHeight="1">
      <c r="A293" s="199" t="s">
        <v>18</v>
      </c>
      <c r="B293" s="180" t="s">
        <v>430</v>
      </c>
      <c r="C293" s="195"/>
      <c r="D293" s="196"/>
      <c r="E293" s="198"/>
      <c r="F293" s="198"/>
    </row>
    <row r="294" spans="1:6" s="185" customFormat="1" ht="13" customHeight="1">
      <c r="A294" s="199" t="s">
        <v>18</v>
      </c>
      <c r="B294" s="180" t="s">
        <v>431</v>
      </c>
      <c r="C294" s="195"/>
      <c r="D294" s="196"/>
      <c r="E294" s="198"/>
      <c r="F294" s="198"/>
    </row>
    <row r="295" spans="1:6" s="185" customFormat="1" ht="13" customHeight="1">
      <c r="A295" s="199" t="s">
        <v>18</v>
      </c>
      <c r="B295" s="180" t="s">
        <v>432</v>
      </c>
      <c r="C295" s="195"/>
      <c r="D295" s="196"/>
      <c r="E295" s="198"/>
      <c r="F295" s="198"/>
    </row>
    <row r="296" spans="1:6" s="185" customFormat="1" ht="13">
      <c r="A296" s="199" t="s">
        <v>18</v>
      </c>
      <c r="B296" s="201" t="s">
        <v>433</v>
      </c>
      <c r="C296" s="195"/>
      <c r="D296" s="196"/>
      <c r="E296" s="198"/>
      <c r="F296" s="198"/>
    </row>
    <row r="297" spans="1:6" s="185" customFormat="1" ht="13">
      <c r="A297" s="199" t="s">
        <v>18</v>
      </c>
      <c r="B297" s="201" t="s">
        <v>434</v>
      </c>
      <c r="C297" s="195"/>
      <c r="D297" s="196"/>
      <c r="E297" s="198"/>
      <c r="F297" s="198"/>
    </row>
    <row r="298" spans="1:6" s="185" customFormat="1" ht="13">
      <c r="A298" s="199"/>
      <c r="B298" s="201" t="s">
        <v>435</v>
      </c>
      <c r="C298" s="195"/>
      <c r="D298" s="196"/>
      <c r="E298" s="198"/>
      <c r="F298" s="198"/>
    </row>
    <row r="299" spans="1:6" s="185" customFormat="1" ht="13" customHeight="1">
      <c r="A299" s="199" t="s">
        <v>7</v>
      </c>
      <c r="B299" s="186" t="s">
        <v>436</v>
      </c>
      <c r="C299" s="195"/>
      <c r="D299" s="196"/>
      <c r="E299" s="198"/>
      <c r="F299" s="198"/>
    </row>
    <row r="300" spans="1:6" s="185" customFormat="1" ht="13" customHeight="1">
      <c r="A300" s="199"/>
      <c r="B300" s="186" t="s">
        <v>437</v>
      </c>
      <c r="C300" s="195"/>
      <c r="D300" s="196"/>
      <c r="E300" s="198"/>
      <c r="F300" s="198"/>
    </row>
    <row r="301" spans="1:6" s="185" customFormat="1" ht="13" customHeight="1">
      <c r="A301" s="199"/>
      <c r="B301" s="186" t="s">
        <v>438</v>
      </c>
      <c r="C301" s="195"/>
      <c r="D301" s="196"/>
      <c r="E301" s="198"/>
      <c r="F301" s="198"/>
    </row>
    <row r="302" spans="1:6" s="183" customFormat="1" ht="13" customHeight="1">
      <c r="A302" s="199" t="s">
        <v>7</v>
      </c>
      <c r="B302" s="180" t="s">
        <v>439</v>
      </c>
      <c r="C302" s="181"/>
      <c r="D302" s="182"/>
      <c r="E302" s="181"/>
      <c r="F302" s="181"/>
    </row>
    <row r="303" spans="1:6" s="183" customFormat="1" ht="13" customHeight="1">
      <c r="A303" s="179"/>
      <c r="B303" s="180" t="s">
        <v>440</v>
      </c>
      <c r="C303" s="181"/>
      <c r="D303" s="182"/>
      <c r="E303" s="181"/>
      <c r="F303" s="181"/>
    </row>
    <row r="304" spans="1:6" s="183" customFormat="1" ht="13" customHeight="1">
      <c r="A304" s="179" t="s">
        <v>18</v>
      </c>
      <c r="B304" s="180" t="s">
        <v>441</v>
      </c>
      <c r="C304" s="181"/>
      <c r="D304" s="182"/>
      <c r="E304" s="181"/>
      <c r="F304" s="181"/>
    </row>
    <row r="305" spans="1:6" s="183" customFormat="1" ht="13" customHeight="1">
      <c r="A305" s="179" t="s">
        <v>18</v>
      </c>
      <c r="B305" s="180" t="s">
        <v>442</v>
      </c>
      <c r="C305" s="181"/>
      <c r="D305" s="182"/>
      <c r="E305" s="189"/>
      <c r="F305" s="189"/>
    </row>
    <row r="306" spans="1:6" s="185" customFormat="1" ht="13" customHeight="1">
      <c r="A306" s="199" t="s">
        <v>7</v>
      </c>
      <c r="B306" s="186" t="s">
        <v>27</v>
      </c>
      <c r="C306" s="195"/>
      <c r="D306" s="196"/>
      <c r="E306" s="198"/>
      <c r="F306" s="198"/>
    </row>
    <row r="307" spans="1:6" s="1" customFormat="1">
      <c r="A307" s="17"/>
      <c r="B307" s="24"/>
      <c r="C307" s="18"/>
      <c r="D307" s="34"/>
      <c r="E307" s="19"/>
      <c r="F307" s="19"/>
    </row>
    <row r="308" spans="1:6" s="1" customFormat="1" ht="13">
      <c r="A308" s="40" t="s">
        <v>71</v>
      </c>
      <c r="B308" s="24" t="s">
        <v>188</v>
      </c>
      <c r="C308" s="18" t="s">
        <v>9</v>
      </c>
      <c r="D308" s="34">
        <v>35.93</v>
      </c>
      <c r="E308" s="19">
        <v>0</v>
      </c>
      <c r="F308" s="19">
        <f t="shared" ref="F308" si="0">D308*E308</f>
        <v>0</v>
      </c>
    </row>
    <row r="309" spans="1:6" s="1" customFormat="1" ht="13">
      <c r="A309" s="17" t="s">
        <v>18</v>
      </c>
      <c r="B309" s="24" t="s">
        <v>189</v>
      </c>
      <c r="C309" s="18"/>
      <c r="D309" s="34"/>
      <c r="E309" s="19"/>
      <c r="F309" s="19"/>
    </row>
    <row r="310" spans="1:6" s="1" customFormat="1" ht="13">
      <c r="A310" s="17" t="s">
        <v>18</v>
      </c>
      <c r="B310" s="24" t="s">
        <v>191</v>
      </c>
      <c r="C310" s="18"/>
      <c r="D310" s="34"/>
      <c r="E310" s="19"/>
      <c r="F310" s="19"/>
    </row>
    <row r="311" spans="1:6" s="1" customFormat="1" ht="13">
      <c r="A311" s="17"/>
      <c r="B311" s="24" t="s">
        <v>384</v>
      </c>
      <c r="C311" s="18"/>
      <c r="D311" s="34"/>
      <c r="E311" s="19"/>
      <c r="F311" s="19"/>
    </row>
    <row r="312" spans="1:6" s="1" customFormat="1" ht="13">
      <c r="A312" s="17" t="s">
        <v>18</v>
      </c>
      <c r="B312" s="140" t="s">
        <v>383</v>
      </c>
      <c r="C312" s="18"/>
      <c r="D312" s="34"/>
      <c r="E312" s="19"/>
      <c r="F312" s="19"/>
    </row>
    <row r="313" spans="1:6" s="1" customFormat="1" ht="13">
      <c r="A313" s="17"/>
      <c r="B313" s="140" t="s">
        <v>385</v>
      </c>
      <c r="C313" s="18"/>
      <c r="D313" s="34"/>
      <c r="E313" s="19"/>
      <c r="F313" s="19"/>
    </row>
    <row r="314" spans="1:6" s="1" customFormat="1" ht="13">
      <c r="A314" s="17" t="s">
        <v>18</v>
      </c>
      <c r="B314" s="140" t="s">
        <v>190</v>
      </c>
      <c r="C314" s="18"/>
      <c r="D314" s="34"/>
      <c r="E314" s="19"/>
      <c r="F314" s="19"/>
    </row>
    <row r="315" spans="1:6" s="1" customFormat="1" ht="13">
      <c r="A315" s="17" t="s">
        <v>18</v>
      </c>
      <c r="B315" s="24" t="s">
        <v>192</v>
      </c>
      <c r="C315" s="18"/>
      <c r="D315" s="34"/>
      <c r="E315" s="19"/>
      <c r="F315" s="19"/>
    </row>
    <row r="316" spans="1:6" s="1" customFormat="1" ht="13">
      <c r="A316" s="17" t="s">
        <v>18</v>
      </c>
      <c r="B316" s="16" t="s">
        <v>193</v>
      </c>
      <c r="C316" s="18"/>
      <c r="D316" s="34"/>
      <c r="E316" s="19"/>
      <c r="F316" s="19"/>
    </row>
    <row r="317" spans="1:6" s="1" customFormat="1" ht="13">
      <c r="A317" s="17"/>
      <c r="B317" s="16" t="s">
        <v>194</v>
      </c>
      <c r="C317" s="18"/>
      <c r="D317" s="34"/>
      <c r="E317" s="19"/>
      <c r="F317" s="19"/>
    </row>
    <row r="318" spans="1:6" s="1" customFormat="1" ht="13">
      <c r="A318" s="17" t="s">
        <v>7</v>
      </c>
      <c r="B318" s="24" t="s">
        <v>11</v>
      </c>
      <c r="C318" s="18"/>
      <c r="D318" s="34"/>
      <c r="E318" s="19"/>
      <c r="F318" s="19"/>
    </row>
    <row r="319" spans="1:6" s="40" customFormat="1">
      <c r="A319" s="17"/>
      <c r="B319" s="24"/>
      <c r="C319" s="18"/>
      <c r="D319" s="34"/>
      <c r="E319" s="19"/>
      <c r="F319" s="19"/>
    </row>
    <row r="320" spans="1:6" s="40" customFormat="1" ht="13">
      <c r="A320" s="40" t="s">
        <v>72</v>
      </c>
      <c r="B320" s="24" t="s">
        <v>378</v>
      </c>
    </row>
    <row r="321" spans="1:8" s="40" customFormat="1" ht="13">
      <c r="A321" s="17" t="s">
        <v>18</v>
      </c>
      <c r="B321" s="24" t="s">
        <v>361</v>
      </c>
      <c r="C321" s="18" t="s">
        <v>9</v>
      </c>
      <c r="D321" s="34">
        <f>(2.79*6+13.96*0.2*2)+22.8*0.3*2</f>
        <v>36.004000000000005</v>
      </c>
      <c r="E321" s="19">
        <v>0</v>
      </c>
      <c r="F321" s="19">
        <f>D321*E321</f>
        <v>0</v>
      </c>
    </row>
    <row r="322" spans="1:8" s="40" customFormat="1" ht="13">
      <c r="A322" s="17" t="s">
        <v>18</v>
      </c>
      <c r="B322" s="24" t="s">
        <v>362</v>
      </c>
      <c r="C322" s="18" t="s">
        <v>9</v>
      </c>
      <c r="D322" s="34">
        <f>0.98*20+0.98/2*21</f>
        <v>29.89</v>
      </c>
      <c r="E322" s="19">
        <v>0</v>
      </c>
      <c r="F322" s="19">
        <f t="shared" ref="F322:F327" si="1">D322*E322</f>
        <v>0</v>
      </c>
    </row>
    <row r="323" spans="1:8" s="40" customFormat="1" ht="13">
      <c r="A323" s="17" t="s">
        <v>18</v>
      </c>
      <c r="B323" s="24" t="s">
        <v>363</v>
      </c>
      <c r="C323" s="18" t="s">
        <v>9</v>
      </c>
      <c r="D323" s="34">
        <f>1*(14.32+3.74)</f>
        <v>18.060000000000002</v>
      </c>
      <c r="E323" s="19">
        <v>0</v>
      </c>
      <c r="F323" s="19">
        <f t="shared" si="1"/>
        <v>0</v>
      </c>
    </row>
    <row r="324" spans="1:8" s="40" customFormat="1" ht="13">
      <c r="A324" s="17" t="s">
        <v>18</v>
      </c>
      <c r="B324" s="24" t="s">
        <v>364</v>
      </c>
      <c r="C324" s="18" t="s">
        <v>9</v>
      </c>
      <c r="D324" s="34">
        <f>1.64*2.3*3</f>
        <v>11.315999999999999</v>
      </c>
      <c r="E324" s="19">
        <v>0</v>
      </c>
      <c r="F324" s="19">
        <f t="shared" si="1"/>
        <v>0</v>
      </c>
    </row>
    <row r="325" spans="1:8" s="40" customFormat="1" ht="13">
      <c r="A325" s="17" t="s">
        <v>18</v>
      </c>
      <c r="B325" s="24" t="s">
        <v>377</v>
      </c>
      <c r="C325" s="18" t="s">
        <v>9</v>
      </c>
      <c r="D325" s="34">
        <f>24.85+44.43</f>
        <v>69.28</v>
      </c>
      <c r="E325" s="19">
        <v>0</v>
      </c>
      <c r="F325" s="19">
        <f t="shared" ref="F325" si="2">D325*E325</f>
        <v>0</v>
      </c>
    </row>
    <row r="326" spans="1:8" s="40" customFormat="1" ht="13">
      <c r="A326" s="17" t="s">
        <v>18</v>
      </c>
      <c r="B326" s="24" t="s">
        <v>365</v>
      </c>
      <c r="C326" s="18" t="s">
        <v>9</v>
      </c>
      <c r="D326" s="34">
        <f>24.86</f>
        <v>24.86</v>
      </c>
      <c r="E326" s="19">
        <v>0</v>
      </c>
      <c r="F326" s="19">
        <f t="shared" si="1"/>
        <v>0</v>
      </c>
    </row>
    <row r="327" spans="1:8" s="40" customFormat="1" ht="13">
      <c r="A327" s="17" t="s">
        <v>18</v>
      </c>
      <c r="B327" s="24" t="s">
        <v>366</v>
      </c>
      <c r="C327" s="18" t="s">
        <v>9</v>
      </c>
      <c r="D327" s="34">
        <f>9.4+12.3*0.15</f>
        <v>11.245000000000001</v>
      </c>
      <c r="E327" s="19">
        <v>0</v>
      </c>
      <c r="F327" s="19">
        <f t="shared" si="1"/>
        <v>0</v>
      </c>
    </row>
    <row r="328" spans="1:8" s="40" customFormat="1" ht="13">
      <c r="A328" s="17" t="s">
        <v>18</v>
      </c>
      <c r="B328" s="24" t="s">
        <v>366</v>
      </c>
      <c r="C328" s="18" t="s">
        <v>9</v>
      </c>
      <c r="D328" s="34">
        <f>9.4+12.3*0.15</f>
        <v>11.245000000000001</v>
      </c>
      <c r="E328" s="19">
        <v>0</v>
      </c>
      <c r="F328" s="19">
        <f t="shared" ref="F328" si="3">D328*E328</f>
        <v>0</v>
      </c>
    </row>
    <row r="329" spans="1:8" s="1" customFormat="1" ht="13">
      <c r="A329" s="17" t="s">
        <v>7</v>
      </c>
      <c r="B329" s="24" t="s">
        <v>189</v>
      </c>
      <c r="C329" s="18"/>
      <c r="D329" s="34"/>
      <c r="E329" s="19"/>
      <c r="F329" s="19"/>
    </row>
    <row r="330" spans="1:8" s="40" customFormat="1" ht="13">
      <c r="A330" s="17" t="s">
        <v>18</v>
      </c>
      <c r="B330" s="24" t="s">
        <v>201</v>
      </c>
      <c r="C330" s="18"/>
      <c r="D330" s="34"/>
      <c r="E330" s="19"/>
      <c r="F330" s="19"/>
      <c r="G330" s="156"/>
      <c r="H330" s="156"/>
    </row>
    <row r="331" spans="1:8" s="40" customFormat="1" ht="13">
      <c r="A331" s="17"/>
      <c r="B331" s="24" t="s">
        <v>202</v>
      </c>
      <c r="C331" s="18"/>
      <c r="D331" s="34"/>
      <c r="E331" s="19"/>
      <c r="F331" s="19"/>
      <c r="G331" s="156"/>
      <c r="H331" s="156"/>
    </row>
    <row r="332" spans="1:8" s="1" customFormat="1" ht="13">
      <c r="A332" s="17" t="s">
        <v>18</v>
      </c>
      <c r="B332" s="140" t="s">
        <v>383</v>
      </c>
      <c r="C332" s="18"/>
      <c r="D332" s="34"/>
      <c r="E332" s="19"/>
      <c r="F332" s="19"/>
    </row>
    <row r="333" spans="1:8" s="1" customFormat="1" ht="13">
      <c r="A333" s="17"/>
      <c r="B333" s="140" t="s">
        <v>385</v>
      </c>
      <c r="C333" s="18"/>
      <c r="D333" s="34"/>
      <c r="E333" s="19"/>
      <c r="F333" s="19"/>
    </row>
    <row r="334" spans="1:8" s="1" customFormat="1" ht="13">
      <c r="A334" s="17" t="s">
        <v>18</v>
      </c>
      <c r="B334" s="140" t="s">
        <v>379</v>
      </c>
      <c r="C334" s="18"/>
      <c r="D334" s="34"/>
      <c r="E334" s="19"/>
      <c r="F334" s="19"/>
    </row>
    <row r="335" spans="1:8" s="1" customFormat="1" ht="13">
      <c r="A335" s="17"/>
      <c r="B335" s="140" t="s">
        <v>380</v>
      </c>
      <c r="C335" s="18"/>
      <c r="D335" s="34"/>
      <c r="E335" s="19"/>
      <c r="F335" s="19"/>
    </row>
    <row r="336" spans="1:8" s="1" customFormat="1" ht="13">
      <c r="A336" s="17" t="s">
        <v>18</v>
      </c>
      <c r="B336" s="24" t="s">
        <v>192</v>
      </c>
      <c r="C336" s="18"/>
      <c r="D336" s="34"/>
      <c r="E336" s="19"/>
      <c r="F336" s="19"/>
    </row>
    <row r="337" spans="1:8" s="1" customFormat="1" ht="13">
      <c r="A337" s="17" t="s">
        <v>18</v>
      </c>
      <c r="B337" s="16" t="s">
        <v>193</v>
      </c>
      <c r="C337" s="18"/>
      <c r="D337" s="34"/>
      <c r="E337" s="19"/>
      <c r="F337" s="19"/>
    </row>
    <row r="338" spans="1:8" s="1" customFormat="1" ht="13">
      <c r="A338" s="17"/>
      <c r="B338" s="16" t="s">
        <v>194</v>
      </c>
      <c r="C338" s="18"/>
      <c r="D338" s="34"/>
      <c r="E338" s="19"/>
      <c r="F338" s="19"/>
    </row>
    <row r="339" spans="1:8" s="40" customFormat="1" ht="13">
      <c r="A339" s="17" t="s">
        <v>7</v>
      </c>
      <c r="B339" s="24" t="s">
        <v>11</v>
      </c>
      <c r="C339" s="18"/>
      <c r="D339" s="34"/>
      <c r="E339" s="19"/>
      <c r="F339" s="19"/>
    </row>
    <row r="340" spans="1:8" s="40" customFormat="1">
      <c r="A340" s="17"/>
      <c r="B340" s="24"/>
      <c r="C340" s="18"/>
      <c r="D340" s="34"/>
      <c r="E340" s="19"/>
      <c r="F340" s="19"/>
    </row>
    <row r="341" spans="1:8" s="40" customFormat="1" ht="13">
      <c r="A341" s="40" t="s">
        <v>106</v>
      </c>
      <c r="B341" s="24" t="s">
        <v>230</v>
      </c>
      <c r="C341" s="18" t="s">
        <v>9</v>
      </c>
      <c r="D341" s="34">
        <f>1.05*20+1.05/2*21</f>
        <v>32.024999999999999</v>
      </c>
      <c r="E341" s="19">
        <v>0</v>
      </c>
      <c r="F341" s="19">
        <f>D341*E341</f>
        <v>0</v>
      </c>
    </row>
    <row r="342" spans="1:8" s="40" customFormat="1" ht="13">
      <c r="A342" s="17" t="s">
        <v>7</v>
      </c>
      <c r="B342" s="24" t="s">
        <v>199</v>
      </c>
      <c r="C342" s="18"/>
      <c r="D342" s="34"/>
      <c r="E342" s="19"/>
      <c r="F342" s="19"/>
      <c r="G342" s="156"/>
      <c r="H342" s="156"/>
    </row>
    <row r="343" spans="1:8" s="40" customFormat="1" ht="13">
      <c r="A343" s="17" t="s">
        <v>18</v>
      </c>
      <c r="B343" s="24" t="s">
        <v>200</v>
      </c>
      <c r="C343" s="18"/>
      <c r="D343" s="34"/>
      <c r="E343" s="19"/>
      <c r="F343" s="19"/>
      <c r="G343" s="156"/>
      <c r="H343" s="156"/>
    </row>
    <row r="344" spans="1:8" s="40" customFormat="1" ht="13">
      <c r="A344" s="17" t="s">
        <v>18</v>
      </c>
      <c r="B344" s="24" t="s">
        <v>201</v>
      </c>
      <c r="C344" s="18"/>
      <c r="D344" s="34"/>
      <c r="E344" s="19"/>
      <c r="F344" s="19"/>
      <c r="G344" s="156"/>
      <c r="H344" s="156"/>
    </row>
    <row r="345" spans="1:8" s="40" customFormat="1" ht="13">
      <c r="A345" s="17"/>
      <c r="B345" s="24" t="s">
        <v>202</v>
      </c>
      <c r="C345" s="18"/>
      <c r="D345" s="34"/>
      <c r="E345" s="19"/>
      <c r="F345" s="19"/>
      <c r="G345" s="156"/>
      <c r="H345" s="156"/>
    </row>
    <row r="346" spans="1:8" s="40" customFormat="1" ht="13">
      <c r="A346" s="17" t="s">
        <v>18</v>
      </c>
      <c r="B346" s="140" t="s">
        <v>203</v>
      </c>
      <c r="C346" s="18"/>
      <c r="D346" s="34"/>
      <c r="E346" s="19"/>
      <c r="F346" s="19"/>
      <c r="G346" s="156"/>
      <c r="H346" s="156"/>
    </row>
    <row r="347" spans="1:8" s="40" customFormat="1" ht="13">
      <c r="A347" s="17"/>
      <c r="B347" s="140" t="s">
        <v>204</v>
      </c>
      <c r="C347" s="18"/>
      <c r="D347" s="34"/>
      <c r="E347" s="19"/>
      <c r="F347" s="19"/>
      <c r="G347" s="156"/>
      <c r="H347" s="156"/>
    </row>
    <row r="348" spans="1:8" s="40" customFormat="1" ht="13">
      <c r="A348" s="17"/>
      <c r="B348" s="140" t="s">
        <v>205</v>
      </c>
      <c r="C348" s="18"/>
      <c r="D348" s="34"/>
      <c r="E348" s="19"/>
      <c r="F348" s="19"/>
      <c r="G348" s="156"/>
      <c r="H348" s="156"/>
    </row>
    <row r="349" spans="1:8" s="40" customFormat="1" ht="13">
      <c r="A349" s="17"/>
      <c r="B349" s="140" t="s">
        <v>206</v>
      </c>
      <c r="C349" s="18"/>
      <c r="D349" s="34"/>
      <c r="E349" s="19"/>
      <c r="F349" s="19"/>
      <c r="G349" s="156"/>
      <c r="H349" s="156"/>
    </row>
    <row r="350" spans="1:8" ht="13">
      <c r="A350" s="17" t="s">
        <v>18</v>
      </c>
      <c r="B350" s="15" t="s">
        <v>146</v>
      </c>
      <c r="D350" s="4"/>
    </row>
    <row r="351" spans="1:8" ht="13">
      <c r="A351" s="23"/>
      <c r="B351" s="15" t="s">
        <v>212</v>
      </c>
      <c r="D351" s="22"/>
      <c r="E351" s="5"/>
      <c r="F351" s="5"/>
    </row>
    <row r="352" spans="1:8" ht="13">
      <c r="A352" s="23"/>
      <c r="B352" s="15" t="s">
        <v>213</v>
      </c>
      <c r="D352" s="22"/>
      <c r="E352" s="5"/>
      <c r="F352" s="5"/>
    </row>
    <row r="353" spans="1:8" ht="13">
      <c r="A353" s="23"/>
      <c r="B353" s="24" t="s">
        <v>214</v>
      </c>
      <c r="D353" s="22"/>
      <c r="E353" s="5"/>
      <c r="F353" s="5"/>
    </row>
    <row r="354" spans="1:8" ht="13">
      <c r="A354" s="23"/>
      <c r="B354" s="24" t="s">
        <v>215</v>
      </c>
      <c r="D354" s="22"/>
      <c r="E354" s="5"/>
      <c r="F354" s="5"/>
    </row>
    <row r="355" spans="1:8" ht="13">
      <c r="A355" s="23"/>
      <c r="B355" s="24" t="s">
        <v>216</v>
      </c>
      <c r="D355" s="22"/>
      <c r="E355" s="5"/>
      <c r="F355" s="5"/>
    </row>
    <row r="356" spans="1:8" s="40" customFormat="1" ht="13">
      <c r="A356" s="17" t="s">
        <v>18</v>
      </c>
      <c r="B356" s="140" t="s">
        <v>207</v>
      </c>
      <c r="C356" s="18"/>
      <c r="D356" s="34"/>
      <c r="E356" s="19"/>
      <c r="F356" s="19"/>
      <c r="G356" s="156"/>
      <c r="H356" s="156"/>
    </row>
    <row r="357" spans="1:8" s="40" customFormat="1" ht="13">
      <c r="A357" s="17"/>
      <c r="B357" s="140" t="s">
        <v>208</v>
      </c>
      <c r="C357" s="18"/>
      <c r="D357" s="34"/>
      <c r="E357" s="19"/>
      <c r="F357" s="19"/>
      <c r="G357" s="156"/>
      <c r="H357" s="156"/>
    </row>
    <row r="358" spans="1:8" s="40" customFormat="1" ht="13">
      <c r="A358" s="17" t="s">
        <v>18</v>
      </c>
      <c r="B358" s="140" t="s">
        <v>209</v>
      </c>
      <c r="C358" s="18"/>
      <c r="D358" s="34"/>
      <c r="E358" s="19"/>
      <c r="F358" s="19"/>
      <c r="G358" s="156"/>
      <c r="H358" s="156"/>
    </row>
    <row r="359" spans="1:8" s="40" customFormat="1" ht="13">
      <c r="A359" s="17"/>
      <c r="B359" s="140" t="s">
        <v>210</v>
      </c>
      <c r="C359" s="18"/>
      <c r="D359" s="34"/>
      <c r="E359" s="19"/>
      <c r="F359" s="19"/>
      <c r="G359" s="156"/>
      <c r="H359" s="156"/>
    </row>
    <row r="360" spans="1:8" s="40" customFormat="1" ht="13">
      <c r="A360" s="17"/>
      <c r="B360" s="140" t="s">
        <v>211</v>
      </c>
      <c r="C360" s="18"/>
      <c r="D360" s="34"/>
      <c r="E360" s="19"/>
      <c r="F360" s="19"/>
      <c r="G360" s="156"/>
      <c r="H360" s="156"/>
    </row>
    <row r="361" spans="1:8" s="40" customFormat="1" ht="13">
      <c r="A361" s="17" t="s">
        <v>7</v>
      </c>
      <c r="B361" s="24" t="s">
        <v>11</v>
      </c>
      <c r="C361" s="18"/>
      <c r="D361" s="34"/>
      <c r="E361" s="19"/>
      <c r="F361" s="19"/>
    </row>
    <row r="362" spans="1:8" s="40" customFormat="1">
      <c r="A362" s="36"/>
      <c r="B362" s="24"/>
      <c r="C362" s="18"/>
      <c r="D362" s="34"/>
      <c r="E362" s="19"/>
      <c r="F362" s="19"/>
    </row>
    <row r="363" spans="1:8" s="40" customFormat="1" ht="13">
      <c r="A363" s="157" t="s">
        <v>107</v>
      </c>
      <c r="B363" s="140" t="s">
        <v>221</v>
      </c>
      <c r="C363" s="18" t="s">
        <v>9</v>
      </c>
      <c r="D363" s="34">
        <f>1.05*0.03*20+1.05/2*0.03*21</f>
        <v>0.96074999999999999</v>
      </c>
      <c r="E363" s="38">
        <v>0</v>
      </c>
      <c r="F363" s="19">
        <f>D363*E363</f>
        <v>0</v>
      </c>
    </row>
    <row r="364" spans="1:8" s="40" customFormat="1" ht="13">
      <c r="A364" s="36" t="s">
        <v>18</v>
      </c>
      <c r="B364" s="140" t="s">
        <v>217</v>
      </c>
    </row>
    <row r="365" spans="1:8" s="40" customFormat="1" ht="13">
      <c r="A365" s="36" t="s">
        <v>18</v>
      </c>
      <c r="B365" s="140" t="s">
        <v>218</v>
      </c>
      <c r="C365" s="18"/>
      <c r="D365" s="37"/>
      <c r="E365" s="38"/>
      <c r="F365" s="19"/>
    </row>
    <row r="366" spans="1:8" s="40" customFormat="1" ht="13">
      <c r="A366" s="36" t="s">
        <v>7</v>
      </c>
      <c r="B366" s="24" t="s">
        <v>11</v>
      </c>
      <c r="C366" s="18"/>
      <c r="D366" s="34"/>
      <c r="E366" s="19"/>
      <c r="F366" s="19"/>
    </row>
    <row r="367" spans="1:8" s="40" customFormat="1">
      <c r="A367" s="36"/>
      <c r="B367" s="24"/>
      <c r="C367" s="18"/>
      <c r="D367" s="34"/>
      <c r="E367" s="19"/>
      <c r="F367" s="19"/>
    </row>
    <row r="368" spans="1:8" s="40" customFormat="1" ht="13">
      <c r="A368" s="157" t="s">
        <v>108</v>
      </c>
      <c r="B368" s="140" t="s">
        <v>222</v>
      </c>
      <c r="C368" s="18" t="s">
        <v>9</v>
      </c>
      <c r="D368" s="34">
        <f>D341</f>
        <v>32.024999999999999</v>
      </c>
      <c r="E368" s="38">
        <v>0</v>
      </c>
      <c r="F368" s="19">
        <f>D368*E368</f>
        <v>0</v>
      </c>
    </row>
    <row r="369" spans="1:6" s="40" customFormat="1" ht="13">
      <c r="A369" s="36" t="s">
        <v>18</v>
      </c>
      <c r="B369" s="140" t="s">
        <v>219</v>
      </c>
    </row>
    <row r="370" spans="1:6" s="40" customFormat="1" ht="13">
      <c r="A370" s="36" t="s">
        <v>18</v>
      </c>
      <c r="B370" s="140" t="s">
        <v>220</v>
      </c>
      <c r="C370" s="18"/>
      <c r="D370" s="37"/>
      <c r="E370" s="38"/>
      <c r="F370" s="19"/>
    </row>
    <row r="371" spans="1:6" s="40" customFormat="1" ht="13">
      <c r="A371" s="36" t="s">
        <v>7</v>
      </c>
      <c r="B371" s="24" t="s">
        <v>11</v>
      </c>
      <c r="C371" s="18"/>
      <c r="D371" s="34"/>
      <c r="E371" s="19"/>
      <c r="F371" s="19"/>
    </row>
    <row r="372" spans="1:6" s="40" customFormat="1">
      <c r="A372" s="36"/>
      <c r="B372" s="140"/>
      <c r="C372" s="165"/>
      <c r="D372" s="37"/>
      <c r="E372" s="38"/>
      <c r="F372" s="19"/>
    </row>
    <row r="373" spans="1:6" s="40" customFormat="1" ht="13">
      <c r="A373" s="157" t="s">
        <v>109</v>
      </c>
      <c r="B373" s="140" t="s">
        <v>349</v>
      </c>
      <c r="C373" s="165"/>
      <c r="D373" s="37"/>
      <c r="E373" s="38"/>
      <c r="F373" s="19"/>
    </row>
    <row r="374" spans="1:6" s="40" customFormat="1" ht="13">
      <c r="A374" s="17" t="s">
        <v>7</v>
      </c>
      <c r="B374" s="20" t="s">
        <v>348</v>
      </c>
      <c r="C374" s="18" t="s">
        <v>9</v>
      </c>
      <c r="D374" s="34">
        <f>D117</f>
        <v>9.5</v>
      </c>
      <c r="E374" s="38">
        <v>0</v>
      </c>
      <c r="F374" s="19">
        <f>D374*E374</f>
        <v>0</v>
      </c>
    </row>
    <row r="375" spans="1:6" ht="13">
      <c r="A375" s="17" t="s">
        <v>18</v>
      </c>
      <c r="B375" s="15" t="s">
        <v>146</v>
      </c>
      <c r="D375" s="4"/>
    </row>
    <row r="376" spans="1:6" ht="13">
      <c r="A376" s="23"/>
      <c r="B376" s="15" t="s">
        <v>212</v>
      </c>
      <c r="D376" s="22"/>
      <c r="E376" s="5"/>
      <c r="F376" s="5"/>
    </row>
    <row r="377" spans="1:6" ht="13">
      <c r="A377" s="23"/>
      <c r="B377" s="15" t="s">
        <v>213</v>
      </c>
      <c r="D377" s="22"/>
      <c r="E377" s="5"/>
      <c r="F377" s="5"/>
    </row>
    <row r="378" spans="1:6" ht="13">
      <c r="A378" s="23"/>
      <c r="B378" s="24" t="s">
        <v>214</v>
      </c>
      <c r="D378" s="22"/>
      <c r="E378" s="5"/>
      <c r="F378" s="5"/>
    </row>
    <row r="379" spans="1:6" ht="13">
      <c r="A379" s="23"/>
      <c r="B379" s="24" t="s">
        <v>215</v>
      </c>
      <c r="D379" s="22"/>
      <c r="E379" s="5"/>
      <c r="F379" s="5"/>
    </row>
    <row r="380" spans="1:6" ht="13">
      <c r="A380" s="23"/>
      <c r="B380" s="24" t="s">
        <v>216</v>
      </c>
      <c r="D380" s="22"/>
      <c r="E380" s="5"/>
      <c r="F380" s="5"/>
    </row>
    <row r="381" spans="1:6" s="40" customFormat="1" ht="13">
      <c r="A381" s="17" t="s">
        <v>7</v>
      </c>
      <c r="B381" s="20" t="s">
        <v>374</v>
      </c>
      <c r="C381" s="18" t="s">
        <v>9</v>
      </c>
      <c r="D381" s="37">
        <f>D374</f>
        <v>9.5</v>
      </c>
      <c r="E381" s="38">
        <v>0</v>
      </c>
      <c r="F381" s="19">
        <f>D381*E381</f>
        <v>0</v>
      </c>
    </row>
    <row r="382" spans="1:6" s="167" customFormat="1" ht="13">
      <c r="A382" s="17" t="s">
        <v>18</v>
      </c>
      <c r="B382" s="140" t="s">
        <v>375</v>
      </c>
      <c r="C382" s="155"/>
      <c r="D382" s="160"/>
      <c r="E382" s="19"/>
      <c r="F382" s="166"/>
    </row>
    <row r="383" spans="1:6" s="167" customFormat="1" ht="13">
      <c r="A383" s="168"/>
      <c r="B383" s="140" t="s">
        <v>376</v>
      </c>
      <c r="C383" s="155"/>
      <c r="D383" s="160"/>
      <c r="E383" s="19"/>
      <c r="F383" s="166"/>
    </row>
    <row r="384" spans="1:6" s="40" customFormat="1" ht="13">
      <c r="A384" s="17" t="s">
        <v>7</v>
      </c>
      <c r="B384" s="140" t="s">
        <v>11</v>
      </c>
      <c r="C384" s="18"/>
      <c r="D384" s="34"/>
      <c r="E384" s="19"/>
      <c r="F384" s="19"/>
    </row>
    <row r="385" spans="1:6" ht="12" customHeight="1"/>
    <row r="386" spans="1:6" ht="12" customHeight="1">
      <c r="A386" s="133"/>
      <c r="B386" s="134" t="s">
        <v>229</v>
      </c>
      <c r="C386" s="133"/>
      <c r="D386" s="133"/>
      <c r="E386" s="135"/>
      <c r="F386" s="135">
        <f>SUM(F138:F385)</f>
        <v>0</v>
      </c>
    </row>
    <row r="387" spans="1:6" ht="12" customHeight="1"/>
    <row r="388" spans="1:6" ht="12" customHeight="1"/>
    <row r="389" spans="1:6" ht="12" customHeight="1">
      <c r="A389" s="136" t="s">
        <v>121</v>
      </c>
      <c r="B389" s="132" t="s">
        <v>23</v>
      </c>
      <c r="C389" s="129"/>
      <c r="D389" s="130"/>
      <c r="E389" s="131"/>
      <c r="F389" s="130"/>
    </row>
    <row r="390" spans="1:6" ht="12" customHeight="1"/>
    <row r="391" spans="1:6" ht="12" customHeight="1">
      <c r="A391" s="14" t="s">
        <v>5</v>
      </c>
      <c r="B391" s="10" t="s">
        <v>270</v>
      </c>
      <c r="D391" s="44"/>
      <c r="E391" s="19"/>
      <c r="F391" s="5"/>
    </row>
    <row r="392" spans="1:6" ht="12" customHeight="1">
      <c r="A392" s="39" t="s">
        <v>7</v>
      </c>
      <c r="B392" s="15" t="s">
        <v>371</v>
      </c>
      <c r="C392" s="3" t="s">
        <v>10</v>
      </c>
      <c r="D392" s="44">
        <f>1.2*5+0.6*3</f>
        <v>7.8</v>
      </c>
      <c r="E392" s="19">
        <v>0</v>
      </c>
      <c r="F392" s="5">
        <f>D392*E392</f>
        <v>0</v>
      </c>
    </row>
    <row r="393" spans="1:6" ht="13">
      <c r="A393" s="39" t="s">
        <v>18</v>
      </c>
      <c r="B393" s="10" t="s">
        <v>134</v>
      </c>
      <c r="E393" s="5"/>
      <c r="F393" s="5"/>
    </row>
    <row r="394" spans="1:6" ht="13">
      <c r="A394" s="39"/>
      <c r="B394" s="10" t="s">
        <v>136</v>
      </c>
      <c r="E394" s="5"/>
      <c r="F394" s="5"/>
    </row>
    <row r="395" spans="1:6" ht="12" customHeight="1">
      <c r="A395" s="39"/>
      <c r="B395" s="10" t="s">
        <v>135</v>
      </c>
      <c r="E395" s="5"/>
      <c r="F395" s="5"/>
    </row>
    <row r="396" spans="1:6" ht="12" customHeight="1">
      <c r="A396" s="39" t="s">
        <v>18</v>
      </c>
      <c r="B396" s="10" t="s">
        <v>141</v>
      </c>
      <c r="E396" s="5"/>
      <c r="F396" s="5"/>
    </row>
    <row r="397" spans="1:6" ht="13">
      <c r="A397" s="39" t="s">
        <v>18</v>
      </c>
      <c r="B397" s="15" t="s">
        <v>137</v>
      </c>
      <c r="E397" s="5"/>
      <c r="F397" s="5"/>
    </row>
    <row r="398" spans="1:6" ht="13">
      <c r="A398" s="39"/>
      <c r="B398" s="15" t="s">
        <v>138</v>
      </c>
      <c r="E398" s="5"/>
      <c r="F398" s="5"/>
    </row>
    <row r="399" spans="1:6" ht="13">
      <c r="A399" s="39"/>
      <c r="B399" s="15" t="s">
        <v>139</v>
      </c>
      <c r="E399" s="5"/>
      <c r="F399" s="5"/>
    </row>
    <row r="400" spans="1:6" ht="13">
      <c r="A400" s="39" t="s">
        <v>18</v>
      </c>
      <c r="B400" s="15" t="s">
        <v>372</v>
      </c>
      <c r="E400" s="5"/>
      <c r="F400" s="5"/>
    </row>
    <row r="401" spans="1:14" ht="12" customHeight="1">
      <c r="A401" s="39" t="s">
        <v>7</v>
      </c>
      <c r="B401" s="24" t="s">
        <v>11</v>
      </c>
      <c r="E401" s="5"/>
      <c r="F401" s="5"/>
    </row>
    <row r="402" spans="1:14" ht="12" customHeight="1">
      <c r="A402" s="23"/>
      <c r="B402" s="10"/>
      <c r="E402" s="5"/>
      <c r="F402" s="5"/>
    </row>
    <row r="403" spans="1:14" ht="12" customHeight="1">
      <c r="A403" s="14" t="s">
        <v>8</v>
      </c>
      <c r="B403" s="10" t="s">
        <v>271</v>
      </c>
      <c r="C403" s="3" t="s">
        <v>10</v>
      </c>
      <c r="D403" s="44">
        <f>13.77*3+16.32*3</f>
        <v>90.27000000000001</v>
      </c>
      <c r="E403" s="19">
        <v>0</v>
      </c>
      <c r="F403" s="5">
        <f>D403*E403</f>
        <v>0</v>
      </c>
      <c r="I403" s="159"/>
      <c r="J403" s="159"/>
      <c r="K403" s="159"/>
      <c r="L403" s="159"/>
      <c r="M403" s="159"/>
      <c r="N403" s="159"/>
    </row>
    <row r="404" spans="1:14" ht="12" customHeight="1">
      <c r="A404" s="39" t="s">
        <v>18</v>
      </c>
      <c r="B404" s="10" t="s">
        <v>272</v>
      </c>
      <c r="E404" s="5"/>
      <c r="F404" s="5"/>
      <c r="I404" s="159"/>
      <c r="J404" s="159"/>
      <c r="K404" s="159"/>
      <c r="L404" s="159"/>
      <c r="M404" s="159"/>
      <c r="N404" s="159"/>
    </row>
    <row r="405" spans="1:14" ht="13">
      <c r="A405" s="39" t="s">
        <v>18</v>
      </c>
      <c r="B405" s="10" t="s">
        <v>278</v>
      </c>
      <c r="E405" s="5"/>
      <c r="F405" s="5"/>
      <c r="I405" s="159"/>
      <c r="J405" s="159"/>
      <c r="K405" s="159"/>
      <c r="L405" s="159"/>
      <c r="M405" s="159"/>
      <c r="N405" s="159"/>
    </row>
    <row r="406" spans="1:14" ht="13">
      <c r="A406" s="39"/>
      <c r="B406" s="10" t="s">
        <v>279</v>
      </c>
      <c r="E406" s="5"/>
      <c r="F406" s="5"/>
      <c r="J406" s="159"/>
      <c r="K406" s="159"/>
      <c r="L406" s="159"/>
      <c r="M406" s="159"/>
      <c r="N406" s="159"/>
    </row>
    <row r="407" spans="1:14" ht="12" customHeight="1">
      <c r="A407" s="39" t="s">
        <v>7</v>
      </c>
      <c r="B407" s="24" t="s">
        <v>11</v>
      </c>
      <c r="E407" s="5"/>
      <c r="F407" s="5"/>
      <c r="J407" s="159"/>
      <c r="K407" s="159"/>
      <c r="L407" s="159"/>
      <c r="M407" s="159"/>
      <c r="N407" s="159"/>
    </row>
    <row r="408" spans="1:14" ht="12" customHeight="1">
      <c r="A408" s="23"/>
      <c r="B408" s="10"/>
      <c r="E408" s="5"/>
      <c r="F408" s="5"/>
    </row>
    <row r="409" spans="1:14" ht="12" customHeight="1">
      <c r="A409" s="14" t="s">
        <v>12</v>
      </c>
      <c r="B409" s="10" t="s">
        <v>273</v>
      </c>
      <c r="C409" s="3" t="s">
        <v>10</v>
      </c>
      <c r="D409" s="44">
        <f>(55+60+25+26+24+26+26+5)*2.55+28*0.83</f>
        <v>653.08999999999992</v>
      </c>
      <c r="E409" s="19">
        <v>0</v>
      </c>
      <c r="F409" s="5">
        <f>D409*E409</f>
        <v>0</v>
      </c>
      <c r="I409" s="159"/>
      <c r="J409" s="159"/>
      <c r="K409" s="159"/>
      <c r="L409" s="159"/>
      <c r="M409" s="159"/>
      <c r="N409" s="159"/>
    </row>
    <row r="410" spans="1:14" ht="12" customHeight="1">
      <c r="A410" s="39" t="s">
        <v>18</v>
      </c>
      <c r="B410" s="10" t="s">
        <v>274</v>
      </c>
      <c r="E410" s="5"/>
      <c r="F410" s="5"/>
      <c r="I410" s="159"/>
      <c r="J410" s="159"/>
      <c r="K410" s="159"/>
      <c r="L410" s="159"/>
      <c r="M410" s="159"/>
      <c r="N410" s="159"/>
    </row>
    <row r="411" spans="1:14" ht="12" customHeight="1">
      <c r="A411" s="39" t="s">
        <v>7</v>
      </c>
      <c r="B411" s="24" t="s">
        <v>11</v>
      </c>
      <c r="E411" s="5"/>
      <c r="F411" s="5"/>
      <c r="J411" s="159"/>
      <c r="K411" s="159"/>
      <c r="L411" s="159"/>
      <c r="M411" s="159"/>
      <c r="N411" s="159"/>
    </row>
    <row r="412" spans="1:14" ht="12" customHeight="1">
      <c r="A412" s="23"/>
      <c r="B412" s="10"/>
      <c r="E412" s="5"/>
      <c r="F412" s="5"/>
    </row>
    <row r="413" spans="1:14" ht="12" customHeight="1">
      <c r="A413" s="14" t="s">
        <v>13</v>
      </c>
      <c r="B413" s="10" t="s">
        <v>275</v>
      </c>
      <c r="C413" s="3" t="s">
        <v>10</v>
      </c>
      <c r="D413" s="44">
        <f>(36+31+61)*1.72+(9+9)*2.5+5*2.55+(9+9)*0.83</f>
        <v>292.84999999999997</v>
      </c>
      <c r="E413" s="19">
        <v>0</v>
      </c>
      <c r="F413" s="5">
        <f>D413*E413</f>
        <v>0</v>
      </c>
      <c r="I413" s="159"/>
      <c r="J413" s="159"/>
      <c r="K413" s="159"/>
      <c r="L413" s="159"/>
      <c r="M413" s="159"/>
      <c r="N413" s="159"/>
    </row>
    <row r="414" spans="1:14" ht="12" customHeight="1">
      <c r="A414" s="39" t="s">
        <v>18</v>
      </c>
      <c r="B414" s="10" t="s">
        <v>276</v>
      </c>
      <c r="E414" s="5"/>
      <c r="F414" s="5"/>
      <c r="I414" s="159"/>
      <c r="J414" s="159"/>
      <c r="K414" s="159"/>
      <c r="L414" s="159"/>
      <c r="M414" s="159"/>
      <c r="N414" s="159"/>
    </row>
    <row r="415" spans="1:14" ht="13">
      <c r="A415" s="39" t="s">
        <v>18</v>
      </c>
      <c r="B415" s="10" t="s">
        <v>277</v>
      </c>
      <c r="E415" s="5"/>
      <c r="F415" s="5"/>
      <c r="I415" s="159"/>
      <c r="J415" s="159"/>
      <c r="K415" s="159"/>
      <c r="L415" s="159"/>
      <c r="M415" s="159"/>
      <c r="N415" s="159"/>
    </row>
    <row r="416" spans="1:14" ht="13">
      <c r="A416" s="39"/>
      <c r="B416" s="10" t="s">
        <v>279</v>
      </c>
      <c r="E416" s="5"/>
      <c r="F416" s="5"/>
      <c r="J416" s="159"/>
      <c r="K416" s="159"/>
      <c r="L416" s="159"/>
      <c r="M416" s="159"/>
      <c r="N416" s="159"/>
    </row>
    <row r="417" spans="1:14" ht="12" customHeight="1">
      <c r="A417" s="39" t="s">
        <v>7</v>
      </c>
      <c r="B417" s="24" t="s">
        <v>11</v>
      </c>
      <c r="E417" s="5"/>
      <c r="F417" s="5"/>
      <c r="J417" s="159"/>
      <c r="K417" s="159"/>
      <c r="L417" s="159"/>
      <c r="M417" s="159"/>
      <c r="N417" s="159"/>
    </row>
    <row r="418" spans="1:14" ht="12" customHeight="1">
      <c r="A418" s="23"/>
      <c r="B418" s="10"/>
      <c r="E418" s="5"/>
      <c r="F418" s="5"/>
    </row>
    <row r="419" spans="1:14" ht="12" customHeight="1">
      <c r="A419" s="14" t="s">
        <v>15</v>
      </c>
      <c r="B419" s="10" t="s">
        <v>280</v>
      </c>
      <c r="D419" s="44"/>
      <c r="E419" s="19"/>
      <c r="F419" s="5"/>
      <c r="I419" s="159"/>
      <c r="J419" s="159"/>
      <c r="K419" s="159"/>
      <c r="L419" s="159"/>
      <c r="M419" s="159"/>
      <c r="N419" s="159"/>
    </row>
    <row r="420" spans="1:14" ht="12" customHeight="1">
      <c r="A420" s="39" t="s">
        <v>18</v>
      </c>
      <c r="B420" s="10" t="s">
        <v>281</v>
      </c>
      <c r="C420" s="3" t="s">
        <v>10</v>
      </c>
      <c r="D420" s="44">
        <f>(10+10)*10.2+9*20.8</f>
        <v>391.20000000000005</v>
      </c>
      <c r="E420" s="19">
        <v>0</v>
      </c>
      <c r="F420" s="5">
        <f>D420*E420</f>
        <v>0</v>
      </c>
      <c r="I420" s="159"/>
      <c r="J420" s="159"/>
      <c r="K420" s="159"/>
      <c r="L420" s="159"/>
      <c r="M420" s="159"/>
      <c r="N420" s="159"/>
    </row>
    <row r="421" spans="1:14" ht="12" customHeight="1">
      <c r="A421" s="39" t="s">
        <v>18</v>
      </c>
      <c r="B421" s="10" t="s">
        <v>282</v>
      </c>
      <c r="C421" s="3" t="s">
        <v>10</v>
      </c>
      <c r="D421" s="44">
        <f>2*10.2+1*20.8</f>
        <v>41.2</v>
      </c>
      <c r="E421" s="19">
        <v>0</v>
      </c>
      <c r="F421" s="5">
        <f>D421*E421</f>
        <v>0</v>
      </c>
      <c r="I421" s="159"/>
      <c r="J421" s="159"/>
      <c r="K421" s="159"/>
      <c r="L421" s="159"/>
      <c r="M421" s="159"/>
      <c r="N421" s="159"/>
    </row>
    <row r="422" spans="1:14" ht="12" customHeight="1">
      <c r="A422" s="39" t="s">
        <v>18</v>
      </c>
      <c r="B422" s="10" t="s">
        <v>367</v>
      </c>
      <c r="C422" s="3" t="s">
        <v>10</v>
      </c>
      <c r="D422" s="44">
        <f>2*10.2+1*20.8</f>
        <v>41.2</v>
      </c>
      <c r="E422" s="19">
        <v>0</v>
      </c>
      <c r="F422" s="5">
        <f>D422*E422</f>
        <v>0</v>
      </c>
      <c r="I422" s="159"/>
      <c r="J422" s="159"/>
      <c r="K422" s="159"/>
      <c r="L422" s="159"/>
      <c r="M422" s="159"/>
      <c r="N422" s="159"/>
    </row>
    <row r="423" spans="1:14" ht="12" customHeight="1">
      <c r="A423" s="39" t="s">
        <v>7</v>
      </c>
      <c r="B423" s="24" t="s">
        <v>11</v>
      </c>
      <c r="E423" s="5"/>
      <c r="F423" s="5"/>
      <c r="J423" s="159"/>
      <c r="K423" s="159"/>
      <c r="L423" s="159"/>
      <c r="M423" s="159"/>
      <c r="N423" s="159"/>
    </row>
    <row r="424" spans="1:14" ht="12" customHeight="1">
      <c r="A424" s="23"/>
      <c r="B424" s="10"/>
      <c r="E424" s="5"/>
      <c r="F424" s="5"/>
    </row>
    <row r="425" spans="1:14" ht="12" customHeight="1">
      <c r="A425" s="14" t="s">
        <v>19</v>
      </c>
      <c r="B425" s="10" t="s">
        <v>368</v>
      </c>
      <c r="C425" s="3" t="s">
        <v>10</v>
      </c>
      <c r="D425" s="44">
        <v>83.44</v>
      </c>
      <c r="E425" s="19">
        <v>0</v>
      </c>
      <c r="F425" s="5">
        <f>D425*E425</f>
        <v>0</v>
      </c>
      <c r="I425" s="159"/>
      <c r="J425" s="159"/>
      <c r="K425" s="159"/>
      <c r="L425" s="159"/>
      <c r="M425" s="159"/>
      <c r="N425" s="159"/>
    </row>
    <row r="426" spans="1:14" ht="12" customHeight="1">
      <c r="A426" s="39"/>
      <c r="B426" s="10" t="s">
        <v>369</v>
      </c>
      <c r="D426" s="44"/>
      <c r="E426" s="19"/>
      <c r="F426" s="5"/>
      <c r="I426" s="159"/>
      <c r="J426" s="159"/>
      <c r="K426" s="159"/>
      <c r="L426" s="159"/>
      <c r="M426" s="159"/>
      <c r="N426" s="159"/>
    </row>
    <row r="427" spans="1:14" ht="12" customHeight="1">
      <c r="A427" s="39" t="s">
        <v>18</v>
      </c>
      <c r="B427" s="10" t="s">
        <v>370</v>
      </c>
      <c r="C427" s="2"/>
      <c r="D427" s="2"/>
      <c r="E427" s="2"/>
      <c r="F427" s="2"/>
      <c r="I427" s="159"/>
      <c r="J427" s="159"/>
      <c r="K427" s="159"/>
      <c r="L427" s="159"/>
      <c r="M427" s="159"/>
      <c r="N427" s="159"/>
    </row>
    <row r="428" spans="1:14" ht="12" customHeight="1">
      <c r="A428" s="39" t="s">
        <v>7</v>
      </c>
      <c r="B428" s="24" t="s">
        <v>11</v>
      </c>
      <c r="E428" s="5"/>
      <c r="F428" s="5"/>
      <c r="J428" s="159"/>
      <c r="K428" s="159"/>
      <c r="L428" s="159"/>
      <c r="M428" s="159"/>
      <c r="N428" s="159"/>
    </row>
    <row r="429" spans="1:14" ht="12" customHeight="1">
      <c r="A429" s="23"/>
      <c r="B429" s="10"/>
      <c r="E429" s="5"/>
      <c r="F429" s="5"/>
    </row>
    <row r="430" spans="1:14" ht="12" customHeight="1">
      <c r="A430" s="14" t="s">
        <v>20</v>
      </c>
      <c r="B430" s="10" t="s">
        <v>283</v>
      </c>
      <c r="D430" s="44"/>
      <c r="E430" s="19"/>
      <c r="F430" s="5"/>
      <c r="I430" s="159"/>
      <c r="J430" s="159"/>
      <c r="K430" s="159"/>
      <c r="L430" s="159"/>
      <c r="M430" s="159"/>
      <c r="N430" s="159"/>
    </row>
    <row r="431" spans="1:14" ht="12" customHeight="1">
      <c r="A431" s="39" t="s">
        <v>18</v>
      </c>
      <c r="B431" s="10" t="s">
        <v>329</v>
      </c>
      <c r="C431" s="3" t="s">
        <v>10</v>
      </c>
      <c r="D431" s="44">
        <f>3.3*4+72.6-23</f>
        <v>62.8</v>
      </c>
      <c r="E431" s="19">
        <v>0</v>
      </c>
      <c r="F431" s="5">
        <f>D431*E431</f>
        <v>0</v>
      </c>
      <c r="I431" s="159"/>
      <c r="J431" s="159"/>
      <c r="K431" s="159"/>
      <c r="L431" s="159"/>
      <c r="M431" s="159"/>
      <c r="N431" s="159"/>
    </row>
    <row r="432" spans="1:14" ht="12" customHeight="1">
      <c r="A432" s="39" t="s">
        <v>7</v>
      </c>
      <c r="B432" s="24" t="s">
        <v>11</v>
      </c>
      <c r="E432" s="5"/>
      <c r="F432" s="5"/>
      <c r="J432" s="159"/>
      <c r="K432" s="159"/>
      <c r="L432" s="159"/>
      <c r="M432" s="159"/>
      <c r="N432" s="159"/>
    </row>
    <row r="433" spans="1:6" ht="12" customHeight="1">
      <c r="A433" s="39"/>
      <c r="B433" s="10"/>
      <c r="D433" s="22"/>
      <c r="E433" s="5"/>
      <c r="F433" s="5"/>
    </row>
    <row r="434" spans="1:6" ht="12" customHeight="1">
      <c r="A434" s="133"/>
      <c r="B434" s="134" t="s">
        <v>124</v>
      </c>
      <c r="C434" s="133"/>
      <c r="D434" s="133"/>
      <c r="E434" s="135"/>
      <c r="F434" s="135">
        <f>SUM(F390:F433)</f>
        <v>0</v>
      </c>
    </row>
    <row r="435" spans="1:6" ht="12" customHeight="1">
      <c r="A435" s="39"/>
      <c r="B435" s="10"/>
      <c r="D435" s="22"/>
      <c r="E435" s="5"/>
      <c r="F435" s="5"/>
    </row>
    <row r="436" spans="1:6" ht="12" customHeight="1">
      <c r="A436" s="136" t="s">
        <v>122</v>
      </c>
      <c r="B436" s="132" t="s">
        <v>16</v>
      </c>
      <c r="C436" s="129"/>
      <c r="D436" s="130"/>
      <c r="E436" s="131"/>
      <c r="F436" s="130"/>
    </row>
    <row r="437" spans="1:6" ht="12" customHeight="1"/>
    <row r="438" spans="1:6" ht="12" customHeight="1">
      <c r="A438" s="24" t="s">
        <v>5</v>
      </c>
      <c r="B438" s="24" t="s">
        <v>373</v>
      </c>
      <c r="C438" s="18" t="s">
        <v>14</v>
      </c>
      <c r="D438" s="155">
        <v>21</v>
      </c>
      <c r="E438" s="19">
        <v>0</v>
      </c>
      <c r="F438" s="19">
        <f>D438*E438</f>
        <v>0</v>
      </c>
    </row>
    <row r="439" spans="1:6" ht="12" customHeight="1">
      <c r="A439" s="24"/>
      <c r="B439" s="24" t="s">
        <v>405</v>
      </c>
      <c r="C439" s="140"/>
      <c r="D439" s="140"/>
      <c r="E439" s="140"/>
      <c r="F439" s="140"/>
    </row>
    <row r="440" spans="1:6" ht="12" customHeight="1">
      <c r="A440" s="24"/>
      <c r="B440" s="24" t="s">
        <v>288</v>
      </c>
      <c r="C440" s="140"/>
      <c r="D440" s="140"/>
      <c r="E440" s="140"/>
      <c r="F440" s="140"/>
    </row>
    <row r="441" spans="1:6" ht="12" customHeight="1">
      <c r="A441" s="23" t="s">
        <v>7</v>
      </c>
      <c r="B441" s="15" t="s">
        <v>11</v>
      </c>
      <c r="D441" s="4"/>
    </row>
    <row r="442" spans="1:6" ht="12" customHeight="1">
      <c r="A442" s="23"/>
      <c r="D442" s="22"/>
      <c r="E442" s="5"/>
      <c r="F442" s="5"/>
    </row>
    <row r="443" spans="1:6" ht="12" customHeight="1">
      <c r="A443" s="33" t="s">
        <v>8</v>
      </c>
      <c r="B443" s="24" t="s">
        <v>21</v>
      </c>
      <c r="C443" s="18" t="s">
        <v>10</v>
      </c>
      <c r="D443" s="37">
        <f>D95</f>
        <v>106.64</v>
      </c>
      <c r="E443" s="38">
        <v>0</v>
      </c>
      <c r="F443" s="19">
        <f>D443*E443</f>
        <v>0</v>
      </c>
    </row>
    <row r="444" spans="1:6" ht="12" customHeight="1">
      <c r="A444" s="36" t="s">
        <v>7</v>
      </c>
      <c r="B444" s="24" t="s">
        <v>330</v>
      </c>
      <c r="C444" s="18"/>
      <c r="D444" s="37"/>
      <c r="E444" s="38"/>
      <c r="F444" s="19"/>
    </row>
    <row r="445" spans="1:6" ht="12" customHeight="1">
      <c r="A445" s="36"/>
      <c r="B445" s="24" t="s">
        <v>331</v>
      </c>
      <c r="C445" s="18"/>
      <c r="D445" s="37"/>
      <c r="E445" s="38"/>
      <c r="F445" s="19"/>
    </row>
    <row r="446" spans="1:6" ht="12" customHeight="1">
      <c r="A446" s="36"/>
      <c r="B446" s="24" t="s">
        <v>332</v>
      </c>
      <c r="C446" s="18"/>
      <c r="D446" s="37"/>
      <c r="E446" s="38"/>
      <c r="F446" s="19"/>
    </row>
    <row r="447" spans="1:6" ht="12" customHeight="1">
      <c r="A447" s="36"/>
      <c r="B447" s="24" t="s">
        <v>333</v>
      </c>
      <c r="C447" s="18"/>
      <c r="D447" s="37"/>
      <c r="E447" s="38"/>
      <c r="F447" s="19"/>
    </row>
    <row r="448" spans="1:6" ht="12" customHeight="1">
      <c r="A448" s="36" t="s">
        <v>7</v>
      </c>
      <c r="B448" s="24" t="s">
        <v>144</v>
      </c>
      <c r="C448" s="18"/>
      <c r="D448" s="37"/>
      <c r="E448" s="38"/>
      <c r="F448" s="19"/>
    </row>
    <row r="449" spans="1:6" ht="12" customHeight="1">
      <c r="A449" s="36" t="s">
        <v>7</v>
      </c>
      <c r="B449" s="24" t="s">
        <v>334</v>
      </c>
      <c r="C449" s="18"/>
      <c r="D449" s="37"/>
      <c r="E449" s="38"/>
      <c r="F449" s="19"/>
    </row>
    <row r="450" spans="1:6" ht="12" customHeight="1">
      <c r="A450" s="36"/>
      <c r="B450" s="24" t="s">
        <v>335</v>
      </c>
      <c r="C450" s="18"/>
      <c r="D450" s="37"/>
      <c r="E450" s="38"/>
      <c r="F450" s="19"/>
    </row>
    <row r="451" spans="1:6" ht="12" customHeight="1">
      <c r="A451" s="23" t="s">
        <v>7</v>
      </c>
      <c r="B451" s="15" t="s">
        <v>11</v>
      </c>
      <c r="D451" s="4"/>
    </row>
    <row r="452" spans="1:6" ht="12" customHeight="1">
      <c r="A452" s="23"/>
      <c r="C452" s="55"/>
      <c r="D452" s="56"/>
      <c r="E452" s="51"/>
      <c r="F452" s="52"/>
    </row>
    <row r="453" spans="1:6" ht="13">
      <c r="A453" s="21" t="s">
        <v>12</v>
      </c>
      <c r="B453" s="10" t="s">
        <v>336</v>
      </c>
      <c r="E453" s="19"/>
      <c r="F453" s="5"/>
    </row>
    <row r="454" spans="1:6" ht="13">
      <c r="A454" s="23" t="s">
        <v>18</v>
      </c>
      <c r="B454" s="10" t="s">
        <v>338</v>
      </c>
      <c r="C454" s="3" t="s">
        <v>14</v>
      </c>
      <c r="D454" s="3">
        <v>5</v>
      </c>
      <c r="E454" s="19">
        <v>0</v>
      </c>
      <c r="F454" s="5">
        <f>D454*E454</f>
        <v>0</v>
      </c>
    </row>
    <row r="455" spans="1:6" ht="13">
      <c r="A455" s="23" t="s">
        <v>18</v>
      </c>
      <c r="B455" s="10" t="s">
        <v>339</v>
      </c>
      <c r="C455" s="3" t="s">
        <v>14</v>
      </c>
      <c r="D455" s="3">
        <v>3</v>
      </c>
      <c r="E455" s="19">
        <v>0</v>
      </c>
      <c r="F455" s="5">
        <f t="shared" ref="F455" si="4">D455*E455</f>
        <v>0</v>
      </c>
    </row>
    <row r="456" spans="1:6" ht="13">
      <c r="A456" s="23" t="s">
        <v>18</v>
      </c>
      <c r="B456" s="10" t="s">
        <v>337</v>
      </c>
      <c r="D456" s="22"/>
      <c r="E456" s="5"/>
      <c r="F456" s="5"/>
    </row>
    <row r="457" spans="1:6" ht="13">
      <c r="A457" s="23" t="s">
        <v>7</v>
      </c>
      <c r="B457" s="24" t="s">
        <v>11</v>
      </c>
      <c r="D457" s="22"/>
      <c r="E457" s="5"/>
      <c r="F457" s="5"/>
    </row>
    <row r="458" spans="1:6" ht="12" customHeight="1">
      <c r="A458" s="23"/>
      <c r="C458" s="55"/>
      <c r="D458" s="56"/>
      <c r="E458" s="51"/>
      <c r="F458" s="52"/>
    </row>
    <row r="459" spans="1:6" ht="12" customHeight="1">
      <c r="A459" s="39"/>
      <c r="B459" s="10"/>
      <c r="D459" s="22"/>
      <c r="E459" s="5"/>
      <c r="F459" s="5"/>
    </row>
    <row r="460" spans="1:6" ht="12" customHeight="1">
      <c r="A460" s="133"/>
      <c r="B460" s="134" t="s">
        <v>125</v>
      </c>
      <c r="C460" s="133"/>
      <c r="D460" s="133"/>
      <c r="E460" s="135"/>
      <c r="F460" s="135">
        <f>SUM(F437:F459)</f>
        <v>0</v>
      </c>
    </row>
    <row r="461" spans="1:6" ht="12" customHeight="1">
      <c r="A461" s="39"/>
      <c r="B461" s="10"/>
      <c r="D461" s="22"/>
      <c r="E461" s="5"/>
      <c r="F461" s="5"/>
    </row>
    <row r="462" spans="1:6" ht="12" customHeight="1">
      <c r="A462" s="136" t="s">
        <v>123</v>
      </c>
      <c r="B462" s="132" t="s">
        <v>68</v>
      </c>
      <c r="C462" s="129"/>
      <c r="D462" s="130"/>
      <c r="E462" s="131"/>
      <c r="F462" s="130"/>
    </row>
    <row r="463" spans="1:6" ht="12" customHeight="1"/>
    <row r="464" spans="1:6" ht="12" customHeight="1">
      <c r="A464" s="53" t="s">
        <v>5</v>
      </c>
      <c r="B464" s="15" t="s">
        <v>285</v>
      </c>
      <c r="C464" s="54" t="s">
        <v>10</v>
      </c>
      <c r="D464" s="137">
        <f>22.8+9.4</f>
        <v>32.200000000000003</v>
      </c>
      <c r="E464" s="51">
        <v>0</v>
      </c>
      <c r="F464" s="52">
        <f>D464*E464</f>
        <v>0</v>
      </c>
    </row>
    <row r="465" spans="1:6" ht="12" customHeight="1">
      <c r="A465" s="23" t="s">
        <v>7</v>
      </c>
      <c r="B465" s="15" t="s">
        <v>290</v>
      </c>
      <c r="C465" s="54"/>
      <c r="D465" s="137"/>
      <c r="E465" s="51"/>
      <c r="F465" s="52"/>
    </row>
    <row r="466" spans="1:6" ht="12" customHeight="1">
      <c r="A466" s="23" t="s">
        <v>18</v>
      </c>
      <c r="B466" s="15" t="s">
        <v>126</v>
      </c>
      <c r="D466" s="22"/>
      <c r="E466" s="5"/>
      <c r="F466" s="5"/>
    </row>
    <row r="467" spans="1:6" ht="12" customHeight="1">
      <c r="A467" s="23"/>
      <c r="B467" s="15" t="s">
        <v>140</v>
      </c>
      <c r="D467" s="22"/>
      <c r="E467" s="5"/>
      <c r="F467" s="5"/>
    </row>
    <row r="468" spans="1:6" ht="12" customHeight="1">
      <c r="A468" s="23"/>
      <c r="B468" s="15" t="s">
        <v>147</v>
      </c>
      <c r="D468" s="22"/>
      <c r="E468" s="5"/>
      <c r="F468" s="5"/>
    </row>
    <row r="469" spans="1:6" ht="12" customHeight="1">
      <c r="A469" s="23" t="s">
        <v>7</v>
      </c>
      <c r="B469" s="15" t="s">
        <v>69</v>
      </c>
      <c r="D469" s="22"/>
      <c r="E469" s="5"/>
      <c r="F469" s="5"/>
    </row>
    <row r="470" spans="1:6" ht="12" customHeight="1">
      <c r="A470" s="23" t="s">
        <v>7</v>
      </c>
      <c r="B470" s="15" t="s">
        <v>11</v>
      </c>
      <c r="C470" s="55"/>
      <c r="D470" s="56"/>
      <c r="E470" s="51"/>
      <c r="F470" s="52"/>
    </row>
    <row r="471" spans="1:6" ht="12" customHeight="1">
      <c r="A471" s="23"/>
      <c r="C471" s="55"/>
      <c r="D471" s="56"/>
      <c r="E471" s="51"/>
      <c r="F471" s="52"/>
    </row>
    <row r="472" spans="1:6" ht="12" customHeight="1">
      <c r="A472" s="53" t="s">
        <v>8</v>
      </c>
      <c r="B472" s="15" t="s">
        <v>286</v>
      </c>
      <c r="C472" s="54" t="s">
        <v>10</v>
      </c>
      <c r="D472" s="137">
        <f>0.6*12+1.2*4</f>
        <v>12</v>
      </c>
      <c r="E472" s="51">
        <v>0</v>
      </c>
      <c r="F472" s="52">
        <f>D472*E472</f>
        <v>0</v>
      </c>
    </row>
    <row r="473" spans="1:6" ht="12" customHeight="1">
      <c r="A473" s="23" t="s">
        <v>18</v>
      </c>
      <c r="B473" s="15" t="s">
        <v>341</v>
      </c>
      <c r="C473" s="54"/>
      <c r="D473" s="137"/>
      <c r="E473" s="51"/>
      <c r="F473" s="52"/>
    </row>
    <row r="474" spans="1:6" ht="12" customHeight="1">
      <c r="A474" s="23" t="s">
        <v>18</v>
      </c>
      <c r="B474" s="15" t="s">
        <v>342</v>
      </c>
      <c r="C474" s="54"/>
      <c r="D474" s="137"/>
      <c r="E474" s="51"/>
      <c r="F474" s="52"/>
    </row>
    <row r="475" spans="1:6" ht="12" customHeight="1">
      <c r="A475" s="23" t="s">
        <v>18</v>
      </c>
      <c r="B475" s="15" t="s">
        <v>126</v>
      </c>
      <c r="D475" s="22"/>
      <c r="E475" s="5"/>
      <c r="F475" s="5"/>
    </row>
    <row r="476" spans="1:6" ht="12" customHeight="1">
      <c r="A476" s="23"/>
      <c r="B476" s="15" t="s">
        <v>140</v>
      </c>
      <c r="D476" s="22"/>
      <c r="E476" s="5"/>
      <c r="F476" s="5"/>
    </row>
    <row r="477" spans="1:6" ht="12" customHeight="1">
      <c r="A477" s="23"/>
      <c r="B477" s="15" t="s">
        <v>147</v>
      </c>
      <c r="D477" s="22"/>
      <c r="E477" s="5"/>
      <c r="F477" s="5"/>
    </row>
    <row r="478" spans="1:6" ht="12" customHeight="1">
      <c r="A478" s="23" t="s">
        <v>7</v>
      </c>
      <c r="B478" s="15" t="s">
        <v>69</v>
      </c>
      <c r="D478" s="22"/>
      <c r="E478" s="5"/>
      <c r="F478" s="5"/>
    </row>
    <row r="479" spans="1:6" ht="12" customHeight="1">
      <c r="A479" s="23" t="s">
        <v>7</v>
      </c>
      <c r="B479" s="15" t="s">
        <v>340</v>
      </c>
      <c r="C479" s="55"/>
      <c r="D479" s="56"/>
      <c r="E479" s="51"/>
      <c r="F479" s="52"/>
    </row>
    <row r="480" spans="1:6" ht="12" customHeight="1">
      <c r="A480" s="23" t="s">
        <v>7</v>
      </c>
      <c r="B480" s="15" t="s">
        <v>11</v>
      </c>
      <c r="C480" s="55"/>
      <c r="D480" s="56"/>
      <c r="E480" s="51"/>
      <c r="F480" s="52"/>
    </row>
    <row r="481" spans="1:6" ht="12" customHeight="1">
      <c r="A481" s="39"/>
      <c r="B481" s="10"/>
      <c r="D481" s="22"/>
      <c r="E481" s="5"/>
      <c r="F481" s="5"/>
    </row>
    <row r="482" spans="1:6" ht="12" customHeight="1">
      <c r="A482" s="133"/>
      <c r="B482" s="134" t="s">
        <v>127</v>
      </c>
      <c r="C482" s="133"/>
      <c r="D482" s="133"/>
      <c r="E482" s="135"/>
      <c r="F482" s="135">
        <f>SUM(F463:F481)</f>
        <v>0</v>
      </c>
    </row>
    <row r="483" spans="1:6" ht="12" customHeight="1">
      <c r="A483" s="161"/>
      <c r="B483" s="43"/>
      <c r="C483" s="161"/>
      <c r="D483" s="161"/>
      <c r="E483" s="162"/>
      <c r="F483" s="162"/>
    </row>
    <row r="484" spans="1:6" ht="12" customHeight="1">
      <c r="A484" s="136" t="s">
        <v>551</v>
      </c>
      <c r="B484" s="132" t="s">
        <v>343</v>
      </c>
      <c r="C484" s="129"/>
      <c r="D484" s="130"/>
      <c r="E484" s="131"/>
      <c r="F484" s="130"/>
    </row>
    <row r="485" spans="1:6" ht="12" customHeight="1"/>
    <row r="486" spans="1:6" s="163" customFormat="1" ht="13">
      <c r="A486" s="14" t="s">
        <v>5</v>
      </c>
      <c r="B486" s="15" t="s">
        <v>345</v>
      </c>
      <c r="C486" s="3" t="s">
        <v>14</v>
      </c>
      <c r="D486" s="3">
        <v>1</v>
      </c>
      <c r="E486" s="5">
        <v>0</v>
      </c>
      <c r="F486" s="5">
        <f>D486*E486</f>
        <v>0</v>
      </c>
    </row>
    <row r="487" spans="1:6" s="163" customFormat="1" ht="13">
      <c r="A487" s="23" t="s">
        <v>7</v>
      </c>
      <c r="B487" s="15" t="s">
        <v>27</v>
      </c>
      <c r="C487" s="3"/>
      <c r="D487" s="3"/>
      <c r="E487" s="5"/>
      <c r="F487" s="5"/>
    </row>
    <row r="488" spans="1:6" s="163" customFormat="1">
      <c r="A488" s="14"/>
      <c r="B488" s="15"/>
      <c r="C488" s="3"/>
      <c r="D488" s="3"/>
      <c r="E488" s="5"/>
      <c r="F488" s="5"/>
    </row>
    <row r="489" spans="1:6" s="164" customFormat="1" ht="13">
      <c r="A489" s="14" t="s">
        <v>8</v>
      </c>
      <c r="B489" s="49" t="s">
        <v>145</v>
      </c>
      <c r="C489" s="3" t="s">
        <v>14</v>
      </c>
      <c r="D489" s="3">
        <v>1</v>
      </c>
      <c r="E489" s="5">
        <v>0</v>
      </c>
      <c r="F489" s="5">
        <f>D489*E489</f>
        <v>0</v>
      </c>
    </row>
    <row r="490" spans="1:6" s="164" customFormat="1" ht="13">
      <c r="A490" s="23" t="s">
        <v>7</v>
      </c>
      <c r="B490" s="15" t="s">
        <v>27</v>
      </c>
      <c r="C490" s="3"/>
      <c r="D490" s="3"/>
      <c r="E490" s="5"/>
      <c r="F490" s="5"/>
    </row>
    <row r="491" spans="1:6" ht="12" customHeight="1">
      <c r="A491" s="39"/>
      <c r="B491" s="10"/>
      <c r="D491" s="22"/>
      <c r="E491" s="5"/>
      <c r="F491" s="5"/>
    </row>
    <row r="492" spans="1:6" ht="12" customHeight="1">
      <c r="A492" s="133"/>
      <c r="B492" s="134" t="s">
        <v>344</v>
      </c>
      <c r="C492" s="133"/>
      <c r="D492" s="133"/>
      <c r="E492" s="135"/>
      <c r="F492" s="135">
        <f>SUM(F485:F491)</f>
        <v>0</v>
      </c>
    </row>
    <row r="493" spans="1:6" ht="12" customHeight="1" thickBot="1"/>
    <row r="494" spans="1:6" ht="14" thickBot="1">
      <c r="A494" s="141"/>
      <c r="B494" s="142" t="s">
        <v>284</v>
      </c>
      <c r="C494" s="143"/>
      <c r="D494" s="143"/>
      <c r="E494" s="144"/>
      <c r="F494" s="144">
        <f>F68+F135+F386+F434+F460+F482+F492</f>
        <v>0</v>
      </c>
    </row>
    <row r="495" spans="1:6" ht="13" thickTop="1"/>
  </sheetData>
  <mergeCells count="8">
    <mergeCell ref="B5:F5"/>
    <mergeCell ref="B6:F6"/>
    <mergeCell ref="B7:F7"/>
    <mergeCell ref="B12:F12"/>
    <mergeCell ref="B13:F13"/>
    <mergeCell ref="B9:F9"/>
    <mergeCell ref="B10:F10"/>
    <mergeCell ref="B11:F11"/>
  </mergeCells>
  <phoneticPr fontId="4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  <ignoredErrors>
    <ignoredError sqref="D9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AB53-16EB-9147-B13D-9C744ECEEDBA}">
  <dimension ref="A1:F146"/>
  <sheetViews>
    <sheetView topLeftCell="A106" zoomScale="130" zoomScaleNormal="130" zoomScalePageLayoutView="90" workbookViewId="0">
      <selection activeCell="F15" sqref="F15"/>
    </sheetView>
  </sheetViews>
  <sheetFormatPr baseColWidth="10" defaultColWidth="12.1640625" defaultRowHeight="12"/>
  <cols>
    <col min="1" max="1" width="6.6640625" style="2" customWidth="1"/>
    <col min="2" max="2" width="42.83203125" style="15" customWidth="1"/>
    <col min="3" max="3" width="3.6640625" style="3" bestFit="1" customWidth="1"/>
    <col min="4" max="4" width="6" style="3" bestFit="1" customWidth="1"/>
    <col min="5" max="5" width="7" style="3" bestFit="1" customWidth="1"/>
    <col min="6" max="6" width="11.8320312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5"/>
      <c r="B1" s="11"/>
      <c r="C1" s="12"/>
      <c r="D1" s="12"/>
      <c r="E1" s="13"/>
      <c r="F1" s="13"/>
    </row>
    <row r="2" spans="1:6" ht="13">
      <c r="A2" s="42" t="s">
        <v>0</v>
      </c>
      <c r="B2" s="43" t="s">
        <v>464</v>
      </c>
      <c r="E2" s="5"/>
      <c r="F2" s="5"/>
    </row>
    <row r="3" spans="1:6" ht="14" thickBot="1">
      <c r="A3" s="6"/>
      <c r="B3" s="7" t="s">
        <v>1</v>
      </c>
      <c r="C3" s="8" t="s">
        <v>2</v>
      </c>
      <c r="D3" s="8" t="s">
        <v>17</v>
      </c>
      <c r="E3" s="9" t="s">
        <v>3</v>
      </c>
      <c r="F3" s="9" t="s">
        <v>4</v>
      </c>
    </row>
    <row r="4" spans="1:6" ht="13" thickTop="1">
      <c r="A4" s="243"/>
      <c r="B4" s="244"/>
      <c r="C4" s="245"/>
      <c r="D4" s="246"/>
      <c r="E4" s="247"/>
      <c r="F4" s="247"/>
    </row>
    <row r="5" spans="1:6" ht="13">
      <c r="A5" s="267" t="s">
        <v>5</v>
      </c>
      <c r="B5" s="268" t="s">
        <v>113</v>
      </c>
      <c r="C5" s="269"/>
      <c r="D5" s="270"/>
      <c r="E5" s="271"/>
      <c r="F5" s="271"/>
    </row>
    <row r="6" spans="1:6">
      <c r="A6" s="208"/>
      <c r="B6" s="203"/>
      <c r="C6" s="211"/>
      <c r="D6" s="212"/>
      <c r="E6" s="213"/>
      <c r="F6" s="213"/>
    </row>
    <row r="7" spans="1:6" ht="13">
      <c r="A7" s="249" t="s">
        <v>5</v>
      </c>
      <c r="B7" s="140" t="s">
        <v>542</v>
      </c>
      <c r="C7" s="18" t="s">
        <v>9</v>
      </c>
      <c r="D7" s="37">
        <f>D56</f>
        <v>210.7998</v>
      </c>
      <c r="E7" s="38">
        <v>0</v>
      </c>
      <c r="F7" s="19">
        <f>D7*E7</f>
        <v>0</v>
      </c>
    </row>
    <row r="8" spans="1:6" ht="13">
      <c r="A8" s="249"/>
      <c r="B8" s="250" t="s">
        <v>543</v>
      </c>
      <c r="C8" s="18"/>
      <c r="D8" s="37"/>
      <c r="E8" s="38"/>
      <c r="F8" s="19"/>
    </row>
    <row r="9" spans="1:6" ht="13">
      <c r="A9" s="17" t="s">
        <v>7</v>
      </c>
      <c r="B9" s="250" t="s">
        <v>545</v>
      </c>
      <c r="C9" s="18"/>
      <c r="D9" s="37"/>
      <c r="E9" s="38"/>
      <c r="F9" s="19"/>
    </row>
    <row r="10" spans="1:6" ht="13">
      <c r="A10" s="17" t="s">
        <v>7</v>
      </c>
      <c r="B10" s="24" t="s">
        <v>11</v>
      </c>
      <c r="C10" s="18"/>
      <c r="D10" s="37"/>
      <c r="E10" s="38"/>
      <c r="F10" s="19"/>
    </row>
    <row r="11" spans="1:6">
      <c r="A11" s="208"/>
      <c r="B11" s="203"/>
      <c r="C11" s="204"/>
      <c r="D11" s="205"/>
      <c r="E11" s="206"/>
      <c r="F11" s="206"/>
    </row>
    <row r="12" spans="1:6" ht="13">
      <c r="A12" s="42" t="s">
        <v>8</v>
      </c>
      <c r="B12" s="203" t="s">
        <v>467</v>
      </c>
      <c r="C12" s="216" t="s">
        <v>14</v>
      </c>
      <c r="D12" s="236">
        <v>2</v>
      </c>
      <c r="E12" s="218">
        <v>0</v>
      </c>
      <c r="F12" s="218">
        <f>D12*E12</f>
        <v>0</v>
      </c>
    </row>
    <row r="13" spans="1:6" ht="13">
      <c r="A13" s="219" t="s">
        <v>18</v>
      </c>
      <c r="B13" s="203" t="s">
        <v>468</v>
      </c>
      <c r="C13" s="216"/>
      <c r="D13" s="217"/>
      <c r="E13" s="218"/>
      <c r="F13" s="218"/>
    </row>
    <row r="14" spans="1:6" ht="13">
      <c r="A14" s="237" t="s">
        <v>7</v>
      </c>
      <c r="B14" s="220" t="s">
        <v>27</v>
      </c>
      <c r="C14" s="204"/>
      <c r="D14" s="205"/>
      <c r="E14" s="206"/>
      <c r="F14" s="206"/>
    </row>
    <row r="15" spans="1:6">
      <c r="A15" s="208"/>
      <c r="B15" s="203"/>
      <c r="C15" s="204"/>
      <c r="D15" s="205"/>
      <c r="E15" s="206"/>
      <c r="F15" s="206"/>
    </row>
    <row r="16" spans="1:6" ht="13">
      <c r="A16" s="251" t="s">
        <v>12</v>
      </c>
      <c r="B16" s="252" t="s">
        <v>469</v>
      </c>
      <c r="C16" s="253" t="s">
        <v>22</v>
      </c>
      <c r="D16" s="254">
        <f>D7*0.12*1.1</f>
        <v>27.825573600000002</v>
      </c>
      <c r="E16" s="255">
        <v>0</v>
      </c>
      <c r="F16" s="255">
        <f>D16*E16</f>
        <v>0</v>
      </c>
    </row>
    <row r="17" spans="1:6" ht="13">
      <c r="A17" s="256" t="s">
        <v>18</v>
      </c>
      <c r="B17" s="252" t="s">
        <v>470</v>
      </c>
      <c r="C17" s="253"/>
      <c r="D17" s="254"/>
      <c r="E17" s="255"/>
      <c r="F17" s="255"/>
    </row>
    <row r="18" spans="1:6" ht="13">
      <c r="A18" s="256"/>
      <c r="B18" s="252" t="s">
        <v>471</v>
      </c>
      <c r="C18" s="253"/>
      <c r="D18" s="254"/>
      <c r="E18" s="255"/>
      <c r="F18" s="255"/>
    </row>
    <row r="19" spans="1:6" ht="13">
      <c r="A19" s="256" t="s">
        <v>7</v>
      </c>
      <c r="B19" s="252" t="s">
        <v>472</v>
      </c>
      <c r="C19" s="253"/>
      <c r="D19" s="254"/>
      <c r="E19" s="255"/>
      <c r="F19" s="255"/>
    </row>
    <row r="20" spans="1:6">
      <c r="A20" s="208"/>
      <c r="B20" s="203"/>
      <c r="C20" s="204"/>
      <c r="D20" s="205"/>
      <c r="E20" s="206"/>
      <c r="F20" s="206"/>
    </row>
    <row r="21" spans="1:6" ht="13">
      <c r="A21" s="272"/>
      <c r="B21" s="273" t="s">
        <v>473</v>
      </c>
      <c r="C21" s="272"/>
      <c r="D21" s="274"/>
      <c r="E21" s="275"/>
      <c r="F21" s="275">
        <f>SUM(F6:F20)</f>
        <v>0</v>
      </c>
    </row>
    <row r="22" spans="1:6">
      <c r="A22" s="214"/>
      <c r="B22" s="203"/>
      <c r="C22" s="204"/>
      <c r="D22" s="204"/>
      <c r="E22" s="213"/>
      <c r="F22" s="206"/>
    </row>
    <row r="23" spans="1:6">
      <c r="A23" s="214"/>
      <c r="B23" s="203"/>
      <c r="C23" s="204"/>
      <c r="D23" s="204"/>
      <c r="E23" s="213"/>
      <c r="F23" s="206"/>
    </row>
    <row r="24" spans="1:6">
      <c r="A24" s="243"/>
      <c r="B24" s="244"/>
      <c r="C24" s="245"/>
      <c r="D24" s="246"/>
      <c r="E24" s="247"/>
      <c r="F24" s="247"/>
    </row>
    <row r="25" spans="1:6" ht="13">
      <c r="A25" s="267" t="s">
        <v>8</v>
      </c>
      <c r="B25" s="268" t="s">
        <v>187</v>
      </c>
      <c r="C25" s="269"/>
      <c r="D25" s="270"/>
      <c r="E25" s="271"/>
      <c r="F25" s="271"/>
    </row>
    <row r="26" spans="1:6">
      <c r="A26" s="183"/>
      <c r="B26" s="239"/>
      <c r="C26" s="240"/>
      <c r="D26" s="241"/>
      <c r="E26" s="248"/>
      <c r="F26" s="248"/>
    </row>
    <row r="27" spans="1:6" ht="12" customHeight="1">
      <c r="A27" s="33" t="s">
        <v>5</v>
      </c>
      <c r="B27" s="140" t="s">
        <v>488</v>
      </c>
      <c r="C27" s="18" t="s">
        <v>14</v>
      </c>
      <c r="D27" s="41">
        <f>D32</f>
        <v>2</v>
      </c>
      <c r="E27" s="38">
        <v>0</v>
      </c>
      <c r="F27" s="19">
        <f>D27*E27</f>
        <v>0</v>
      </c>
    </row>
    <row r="28" spans="1:6" ht="12" customHeight="1">
      <c r="A28" s="36" t="s">
        <v>18</v>
      </c>
      <c r="B28" s="140" t="s">
        <v>489</v>
      </c>
      <c r="C28" s="18"/>
      <c r="D28" s="41"/>
      <c r="E28" s="38"/>
      <c r="F28" s="19"/>
    </row>
    <row r="29" spans="1:6" ht="12" customHeight="1">
      <c r="A29" s="36" t="s">
        <v>18</v>
      </c>
      <c r="B29" s="140" t="s">
        <v>490</v>
      </c>
      <c r="C29" s="18"/>
      <c r="D29" s="41"/>
      <c r="E29" s="38"/>
      <c r="F29" s="19"/>
    </row>
    <row r="30" spans="1:6" ht="12" customHeight="1">
      <c r="A30" s="36" t="s">
        <v>7</v>
      </c>
      <c r="B30" s="24" t="s">
        <v>11</v>
      </c>
      <c r="C30" s="18"/>
      <c r="D30" s="34"/>
      <c r="E30" s="19"/>
      <c r="F30" s="19"/>
    </row>
    <row r="31" spans="1:6" ht="12" customHeight="1">
      <c r="A31" s="33"/>
      <c r="B31" s="24"/>
      <c r="C31" s="18"/>
      <c r="D31" s="20"/>
      <c r="E31" s="20"/>
      <c r="F31" s="20"/>
    </row>
    <row r="32" spans="1:6" ht="12" customHeight="1">
      <c r="A32" s="33" t="s">
        <v>8</v>
      </c>
      <c r="B32" s="140" t="s">
        <v>491</v>
      </c>
      <c r="C32" s="18" t="s">
        <v>14</v>
      </c>
      <c r="D32" s="41">
        <v>2</v>
      </c>
      <c r="E32" s="38">
        <v>0</v>
      </c>
      <c r="F32" s="19">
        <f>D32*E32</f>
        <v>0</v>
      </c>
    </row>
    <row r="33" spans="1:6" ht="12" customHeight="1">
      <c r="A33" s="36" t="s">
        <v>7</v>
      </c>
      <c r="B33" s="140" t="s">
        <v>492</v>
      </c>
      <c r="C33" s="18"/>
      <c r="D33" s="41"/>
      <c r="E33" s="38"/>
      <c r="F33" s="19"/>
    </row>
    <row r="34" spans="1:6" ht="12" customHeight="1">
      <c r="A34" s="36"/>
      <c r="B34" s="140" t="s">
        <v>493</v>
      </c>
      <c r="C34" s="18"/>
      <c r="D34" s="41"/>
      <c r="E34" s="38"/>
      <c r="F34" s="19"/>
    </row>
    <row r="35" spans="1:6" ht="12" customHeight="1">
      <c r="A35" s="36" t="s">
        <v>7</v>
      </c>
      <c r="B35" s="24" t="s">
        <v>11</v>
      </c>
      <c r="C35" s="18"/>
      <c r="D35" s="34"/>
      <c r="E35" s="19"/>
      <c r="F35" s="19"/>
    </row>
    <row r="36" spans="1:6" ht="12" customHeight="1">
      <c r="A36" s="14"/>
      <c r="B36" s="27"/>
      <c r="C36" s="28"/>
      <c r="D36" s="276"/>
      <c r="E36" s="30"/>
      <c r="F36" s="29"/>
    </row>
    <row r="37" spans="1:6" ht="12" customHeight="1">
      <c r="A37" s="157" t="s">
        <v>12</v>
      </c>
      <c r="B37" s="24" t="s">
        <v>494</v>
      </c>
      <c r="C37" s="18" t="s">
        <v>9</v>
      </c>
      <c r="D37" s="34">
        <f>D43</f>
        <v>110.01572600000002</v>
      </c>
      <c r="E37" s="19">
        <v>0</v>
      </c>
      <c r="F37" s="19">
        <f>D37*E37</f>
        <v>0</v>
      </c>
    </row>
    <row r="38" spans="1:6" ht="12" customHeight="1">
      <c r="A38" s="17" t="s">
        <v>7</v>
      </c>
      <c r="B38" s="156" t="s">
        <v>495</v>
      </c>
      <c r="D38" s="22"/>
      <c r="E38" s="19"/>
      <c r="F38" s="5"/>
    </row>
    <row r="39" spans="1:6" ht="12" customHeight="1">
      <c r="A39" s="17" t="s">
        <v>18</v>
      </c>
      <c r="B39" s="156" t="s">
        <v>496</v>
      </c>
      <c r="D39" s="22"/>
      <c r="E39" s="19"/>
      <c r="F39" s="5"/>
    </row>
    <row r="40" spans="1:6" ht="12" customHeight="1">
      <c r="A40" s="17" t="s">
        <v>18</v>
      </c>
      <c r="B40" s="16" t="s">
        <v>497</v>
      </c>
      <c r="D40" s="22"/>
      <c r="E40" s="19"/>
      <c r="F40" s="5"/>
    </row>
    <row r="41" spans="1:6" ht="12" customHeight="1">
      <c r="A41" s="17" t="s">
        <v>7</v>
      </c>
      <c r="B41" s="24" t="s">
        <v>11</v>
      </c>
      <c r="C41" s="18"/>
      <c r="D41" s="37"/>
      <c r="E41" s="38"/>
      <c r="F41" s="19"/>
    </row>
    <row r="42" spans="1:6" ht="12" customHeight="1">
      <c r="A42" s="17"/>
      <c r="B42" s="16"/>
      <c r="D42" s="22"/>
      <c r="E42" s="19"/>
      <c r="F42" s="5"/>
    </row>
    <row r="43" spans="1:6" ht="12" customHeight="1">
      <c r="A43" s="157" t="s">
        <v>13</v>
      </c>
      <c r="B43" s="16" t="s">
        <v>498</v>
      </c>
      <c r="C43" s="18" t="s">
        <v>9</v>
      </c>
      <c r="D43" s="34">
        <f>(D56+(72.54+3.5*4))*0.37</f>
        <v>110.01572600000002</v>
      </c>
      <c r="E43" s="19">
        <v>0</v>
      </c>
      <c r="F43" s="19">
        <f>D43*E43</f>
        <v>0</v>
      </c>
    </row>
    <row r="44" spans="1:6" ht="12" customHeight="1">
      <c r="A44" s="17" t="s">
        <v>7</v>
      </c>
      <c r="B44" s="156" t="s">
        <v>499</v>
      </c>
      <c r="D44" s="22"/>
      <c r="E44" s="19"/>
      <c r="F44" s="5"/>
    </row>
    <row r="45" spans="1:6" ht="12" customHeight="1">
      <c r="A45" s="17" t="s">
        <v>18</v>
      </c>
      <c r="B45" s="156" t="s">
        <v>500</v>
      </c>
      <c r="D45" s="22"/>
      <c r="E45" s="19"/>
      <c r="F45" s="5"/>
    </row>
    <row r="46" spans="1:6" ht="12" customHeight="1">
      <c r="A46" s="17" t="s">
        <v>18</v>
      </c>
      <c r="B46" s="156" t="s">
        <v>501</v>
      </c>
      <c r="D46" s="22"/>
      <c r="E46" s="19"/>
      <c r="F46" s="5"/>
    </row>
    <row r="47" spans="1:6" ht="12" customHeight="1">
      <c r="A47" s="17" t="s">
        <v>18</v>
      </c>
      <c r="B47" s="156" t="s">
        <v>502</v>
      </c>
      <c r="D47" s="22"/>
      <c r="E47" s="19"/>
      <c r="F47" s="5"/>
    </row>
    <row r="48" spans="1:6" ht="12" customHeight="1">
      <c r="A48" s="17" t="s">
        <v>18</v>
      </c>
      <c r="B48" s="156" t="s">
        <v>503</v>
      </c>
      <c r="D48" s="22"/>
      <c r="E48" s="19"/>
      <c r="F48" s="5"/>
    </row>
    <row r="49" spans="1:6" ht="12" customHeight="1">
      <c r="A49" s="17" t="s">
        <v>18</v>
      </c>
      <c r="B49" s="156" t="s">
        <v>504</v>
      </c>
      <c r="D49" s="22"/>
      <c r="E49" s="19"/>
      <c r="F49" s="5"/>
    </row>
    <row r="50" spans="1:6" ht="12" customHeight="1">
      <c r="A50" s="17" t="s">
        <v>18</v>
      </c>
      <c r="B50" s="156" t="s">
        <v>505</v>
      </c>
      <c r="D50" s="22"/>
      <c r="E50" s="19"/>
      <c r="F50" s="5"/>
    </row>
    <row r="51" spans="1:6" ht="12" customHeight="1">
      <c r="A51" s="17" t="s">
        <v>18</v>
      </c>
      <c r="B51" s="156" t="s">
        <v>506</v>
      </c>
      <c r="D51" s="22"/>
      <c r="E51" s="19"/>
      <c r="F51" s="5"/>
    </row>
    <row r="52" spans="1:6" ht="12" customHeight="1">
      <c r="A52" s="17" t="s">
        <v>18</v>
      </c>
      <c r="B52" s="16" t="s">
        <v>497</v>
      </c>
      <c r="D52" s="22"/>
      <c r="E52" s="19"/>
      <c r="F52" s="5"/>
    </row>
    <row r="53" spans="1:6" ht="12" customHeight="1">
      <c r="A53" s="17" t="s">
        <v>18</v>
      </c>
      <c r="B53" s="16" t="s">
        <v>507</v>
      </c>
      <c r="D53" s="22"/>
      <c r="E53" s="19"/>
      <c r="F53" s="5"/>
    </row>
    <row r="54" spans="1:6" ht="12" customHeight="1">
      <c r="A54" s="17" t="s">
        <v>7</v>
      </c>
      <c r="B54" s="24" t="s">
        <v>11</v>
      </c>
      <c r="C54" s="18"/>
      <c r="D54" s="37"/>
      <c r="E54" s="38"/>
      <c r="F54" s="19"/>
    </row>
    <row r="55" spans="1:6">
      <c r="A55" s="17"/>
      <c r="B55" s="156"/>
      <c r="D55" s="22"/>
      <c r="E55" s="19"/>
      <c r="F55" s="5"/>
    </row>
    <row r="56" spans="1:6" ht="14" customHeight="1">
      <c r="A56" s="257" t="s">
        <v>15</v>
      </c>
      <c r="B56" s="16" t="s">
        <v>556</v>
      </c>
      <c r="C56" s="259" t="s">
        <v>9</v>
      </c>
      <c r="D56" s="34">
        <f>204.66*1.03</f>
        <v>210.7998</v>
      </c>
      <c r="E56" s="260">
        <v>0</v>
      </c>
      <c r="F56" s="260">
        <f>D56*E56</f>
        <v>0</v>
      </c>
    </row>
    <row r="57" spans="1:6" ht="13">
      <c r="A57" s="257"/>
      <c r="B57" s="16" t="s">
        <v>544</v>
      </c>
      <c r="C57" s="259"/>
      <c r="D57" s="34"/>
      <c r="E57" s="260"/>
      <c r="F57" s="260"/>
    </row>
    <row r="58" spans="1:6" ht="13">
      <c r="A58" s="261" t="s">
        <v>18</v>
      </c>
      <c r="B58" s="250" t="s">
        <v>480</v>
      </c>
      <c r="C58" s="18"/>
      <c r="D58" s="37"/>
      <c r="E58" s="38"/>
      <c r="F58" s="19"/>
    </row>
    <row r="59" spans="1:6" ht="13">
      <c r="A59" s="261" t="s">
        <v>18</v>
      </c>
      <c r="B59" s="250" t="s">
        <v>487</v>
      </c>
      <c r="C59" s="18"/>
      <c r="D59" s="37"/>
      <c r="E59" s="38"/>
      <c r="F59" s="19"/>
    </row>
    <row r="60" spans="1:6" ht="13">
      <c r="A60" s="261" t="s">
        <v>18</v>
      </c>
      <c r="B60" s="250" t="s">
        <v>481</v>
      </c>
      <c r="C60" s="18"/>
      <c r="D60" s="37"/>
      <c r="E60" s="38"/>
      <c r="F60" s="19"/>
    </row>
    <row r="61" spans="1:6" ht="13">
      <c r="A61" s="261" t="s">
        <v>18</v>
      </c>
      <c r="B61" s="250" t="s">
        <v>482</v>
      </c>
      <c r="C61" s="18"/>
      <c r="D61" s="37"/>
      <c r="E61" s="38"/>
      <c r="F61" s="19"/>
    </row>
    <row r="62" spans="1:6" ht="13">
      <c r="A62" s="261" t="s">
        <v>18</v>
      </c>
      <c r="B62" s="250" t="s">
        <v>483</v>
      </c>
      <c r="C62" s="18"/>
      <c r="D62" s="37"/>
      <c r="E62" s="38"/>
      <c r="F62" s="19"/>
    </row>
    <row r="63" spans="1:6" ht="13">
      <c r="A63" s="36" t="s">
        <v>7</v>
      </c>
      <c r="B63" s="258" t="s">
        <v>27</v>
      </c>
      <c r="C63" s="18"/>
      <c r="D63" s="37"/>
      <c r="E63" s="38"/>
      <c r="F63" s="19"/>
    </row>
    <row r="64" spans="1:6" ht="12" customHeight="1">
      <c r="A64" s="17"/>
      <c r="B64" s="24"/>
      <c r="C64" s="18"/>
      <c r="D64" s="37"/>
      <c r="E64" s="38"/>
      <c r="F64" s="19"/>
    </row>
    <row r="65" spans="1:6" ht="12" customHeight="1">
      <c r="A65" s="157" t="s">
        <v>19</v>
      </c>
      <c r="B65" s="24" t="s">
        <v>508</v>
      </c>
      <c r="C65" s="18" t="s">
        <v>9</v>
      </c>
      <c r="D65" s="34">
        <f>(D56+(72.54+3.5*4))*0.35</f>
        <v>104.06893000000001</v>
      </c>
      <c r="E65" s="19">
        <v>0</v>
      </c>
      <c r="F65" s="19">
        <f>D65*E65</f>
        <v>0</v>
      </c>
    </row>
    <row r="66" spans="1:6" ht="12" customHeight="1">
      <c r="A66" s="17" t="s">
        <v>7</v>
      </c>
      <c r="B66" s="156" t="s">
        <v>509</v>
      </c>
      <c r="D66" s="22"/>
      <c r="E66" s="19"/>
      <c r="F66" s="5"/>
    </row>
    <row r="67" spans="1:6" ht="12" customHeight="1">
      <c r="A67" s="17" t="s">
        <v>18</v>
      </c>
      <c r="B67" s="156" t="s">
        <v>510</v>
      </c>
      <c r="D67" s="22"/>
      <c r="E67" s="19"/>
      <c r="F67" s="5"/>
    </row>
    <row r="68" spans="1:6" ht="12" customHeight="1">
      <c r="A68" s="17" t="s">
        <v>18</v>
      </c>
      <c r="B68" s="156" t="s">
        <v>511</v>
      </c>
      <c r="D68" s="22"/>
      <c r="E68" s="19"/>
      <c r="F68" s="5"/>
    </row>
    <row r="69" spans="1:6" ht="12" customHeight="1">
      <c r="A69" s="17" t="s">
        <v>18</v>
      </c>
      <c r="B69" s="156" t="s">
        <v>512</v>
      </c>
      <c r="D69" s="22"/>
      <c r="E69" s="19"/>
      <c r="F69" s="5"/>
    </row>
    <row r="70" spans="1:6" ht="12" customHeight="1">
      <c r="A70" s="17" t="s">
        <v>18</v>
      </c>
      <c r="B70" s="156" t="s">
        <v>513</v>
      </c>
      <c r="D70" s="22"/>
      <c r="E70" s="19"/>
      <c r="F70" s="5"/>
    </row>
    <row r="71" spans="1:6" ht="12" customHeight="1">
      <c r="A71" s="17" t="s">
        <v>18</v>
      </c>
      <c r="B71" s="156" t="s">
        <v>514</v>
      </c>
      <c r="D71" s="22"/>
      <c r="E71" s="19"/>
      <c r="F71" s="5"/>
    </row>
    <row r="72" spans="1:6" ht="12" customHeight="1">
      <c r="A72" s="17" t="s">
        <v>18</v>
      </c>
      <c r="B72" s="156" t="s">
        <v>505</v>
      </c>
      <c r="D72" s="22"/>
      <c r="E72" s="19"/>
      <c r="F72" s="5"/>
    </row>
    <row r="73" spans="1:6" ht="12" customHeight="1">
      <c r="A73" s="17" t="s">
        <v>18</v>
      </c>
      <c r="B73" s="156" t="s">
        <v>506</v>
      </c>
      <c r="D73" s="22"/>
      <c r="E73" s="19"/>
      <c r="F73" s="5"/>
    </row>
    <row r="74" spans="1:6" ht="12" customHeight="1">
      <c r="A74" s="17" t="s">
        <v>18</v>
      </c>
      <c r="B74" s="16" t="s">
        <v>515</v>
      </c>
      <c r="D74" s="22"/>
      <c r="E74" s="19"/>
      <c r="F74" s="5"/>
    </row>
    <row r="75" spans="1:6" ht="12" customHeight="1">
      <c r="A75" s="17" t="s">
        <v>18</v>
      </c>
      <c r="B75" s="16" t="s">
        <v>516</v>
      </c>
      <c r="D75" s="22"/>
      <c r="E75" s="19"/>
      <c r="F75" s="5"/>
    </row>
    <row r="76" spans="1:6" ht="12" customHeight="1">
      <c r="A76" s="17" t="s">
        <v>7</v>
      </c>
      <c r="B76" s="24" t="s">
        <v>11</v>
      </c>
      <c r="C76" s="18"/>
      <c r="D76" s="37"/>
      <c r="E76" s="38"/>
      <c r="F76" s="19"/>
    </row>
    <row r="77" spans="1:6" ht="12" customHeight="1">
      <c r="A77" s="17"/>
      <c r="B77" s="16"/>
      <c r="D77" s="22"/>
      <c r="E77" s="19"/>
      <c r="F77" s="5"/>
    </row>
    <row r="78" spans="1:6" ht="12" customHeight="1">
      <c r="A78" s="157" t="s">
        <v>20</v>
      </c>
      <c r="B78" s="24" t="s">
        <v>508</v>
      </c>
      <c r="C78" s="18" t="s">
        <v>9</v>
      </c>
      <c r="D78" s="34">
        <f>(D56+(72.54+3.5*4))*0.1</f>
        <v>29.733980000000003</v>
      </c>
      <c r="E78" s="19">
        <v>0</v>
      </c>
      <c r="F78" s="19">
        <f>D78*E78</f>
        <v>0</v>
      </c>
    </row>
    <row r="79" spans="1:6" ht="12" customHeight="1">
      <c r="A79" s="17" t="s">
        <v>7</v>
      </c>
      <c r="B79" s="156" t="s">
        <v>517</v>
      </c>
      <c r="D79" s="22"/>
      <c r="E79" s="19"/>
      <c r="F79" s="5"/>
    </row>
    <row r="80" spans="1:6" ht="12" customHeight="1">
      <c r="A80" s="17" t="s">
        <v>18</v>
      </c>
      <c r="B80" s="156" t="s">
        <v>510</v>
      </c>
      <c r="D80" s="22"/>
      <c r="E80" s="19"/>
      <c r="F80" s="5"/>
    </row>
    <row r="81" spans="1:6" ht="12" customHeight="1">
      <c r="A81" s="17" t="s">
        <v>18</v>
      </c>
      <c r="B81" s="156" t="s">
        <v>518</v>
      </c>
      <c r="D81" s="22"/>
      <c r="E81" s="19"/>
      <c r="F81" s="5"/>
    </row>
    <row r="82" spans="1:6" ht="12" customHeight="1">
      <c r="A82" s="17" t="s">
        <v>18</v>
      </c>
      <c r="B82" s="156" t="s">
        <v>519</v>
      </c>
      <c r="D82" s="22"/>
      <c r="E82" s="19"/>
      <c r="F82" s="5"/>
    </row>
    <row r="83" spans="1:6" ht="12" customHeight="1">
      <c r="A83" s="17" t="s">
        <v>18</v>
      </c>
      <c r="B83" s="156" t="s">
        <v>520</v>
      </c>
      <c r="D83" s="22"/>
      <c r="E83" s="19"/>
      <c r="F83" s="5"/>
    </row>
    <row r="84" spans="1:6" ht="12" customHeight="1">
      <c r="A84" s="17" t="s">
        <v>18</v>
      </c>
      <c r="B84" s="156" t="s">
        <v>521</v>
      </c>
      <c r="D84" s="22"/>
      <c r="E84" s="19"/>
      <c r="F84" s="5"/>
    </row>
    <row r="85" spans="1:6" ht="12" customHeight="1">
      <c r="A85" s="17" t="s">
        <v>18</v>
      </c>
      <c r="B85" s="156" t="s">
        <v>522</v>
      </c>
      <c r="D85" s="22"/>
      <c r="E85" s="19"/>
      <c r="F85" s="5"/>
    </row>
    <row r="86" spans="1:6" ht="12" customHeight="1">
      <c r="A86" s="17" t="s">
        <v>18</v>
      </c>
      <c r="B86" s="156" t="s">
        <v>523</v>
      </c>
      <c r="D86" s="22"/>
      <c r="E86" s="19"/>
      <c r="F86" s="5"/>
    </row>
    <row r="87" spans="1:6" ht="12" customHeight="1">
      <c r="A87" s="17" t="s">
        <v>18</v>
      </c>
      <c r="B87" s="16" t="s">
        <v>524</v>
      </c>
      <c r="D87" s="22"/>
      <c r="E87" s="19"/>
      <c r="F87" s="5"/>
    </row>
    <row r="88" spans="1:6" ht="12" customHeight="1">
      <c r="A88" s="17" t="s">
        <v>7</v>
      </c>
      <c r="B88" s="24" t="s">
        <v>11</v>
      </c>
      <c r="C88" s="18"/>
      <c r="D88" s="37"/>
      <c r="E88" s="38"/>
      <c r="F88" s="19"/>
    </row>
    <row r="89" spans="1:6" ht="12" customHeight="1">
      <c r="A89" s="17"/>
      <c r="B89" s="16"/>
      <c r="D89" s="22"/>
      <c r="E89" s="19"/>
      <c r="F89" s="5"/>
    </row>
    <row r="90" spans="1:6" ht="12" customHeight="1">
      <c r="A90" s="157" t="s">
        <v>24</v>
      </c>
      <c r="B90" s="24" t="s">
        <v>508</v>
      </c>
      <c r="C90" s="18" t="s">
        <v>9</v>
      </c>
      <c r="D90" s="34">
        <f>(D56+(72.54+3.5*4))*0.35</f>
        <v>104.06893000000001</v>
      </c>
      <c r="E90" s="19">
        <v>0</v>
      </c>
      <c r="F90" s="19">
        <f>D90*E90</f>
        <v>0</v>
      </c>
    </row>
    <row r="91" spans="1:6" ht="12" customHeight="1">
      <c r="A91" s="17" t="s">
        <v>7</v>
      </c>
      <c r="B91" s="156" t="s">
        <v>517</v>
      </c>
      <c r="D91" s="22"/>
      <c r="E91" s="19"/>
      <c r="F91" s="5"/>
    </row>
    <row r="92" spans="1:6" ht="12" customHeight="1">
      <c r="A92" s="17" t="s">
        <v>18</v>
      </c>
      <c r="B92" s="156" t="s">
        <v>510</v>
      </c>
      <c r="D92" s="22"/>
      <c r="E92" s="19"/>
      <c r="F92" s="5"/>
    </row>
    <row r="93" spans="1:6" ht="12" customHeight="1">
      <c r="A93" s="17" t="s">
        <v>18</v>
      </c>
      <c r="B93" s="156" t="s">
        <v>518</v>
      </c>
      <c r="D93" s="22"/>
      <c r="E93" s="19"/>
      <c r="F93" s="5"/>
    </row>
    <row r="94" spans="1:6" ht="12" customHeight="1">
      <c r="A94" s="17" t="s">
        <v>18</v>
      </c>
      <c r="B94" s="156" t="s">
        <v>519</v>
      </c>
      <c r="D94" s="22"/>
      <c r="E94" s="19"/>
      <c r="F94" s="5"/>
    </row>
    <row r="95" spans="1:6" ht="12" customHeight="1">
      <c r="A95" s="17" t="s">
        <v>18</v>
      </c>
      <c r="B95" s="156" t="s">
        <v>520</v>
      </c>
      <c r="D95" s="22"/>
      <c r="E95" s="19"/>
      <c r="F95" s="5"/>
    </row>
    <row r="96" spans="1:6" ht="12" customHeight="1">
      <c r="A96" s="17" t="s">
        <v>18</v>
      </c>
      <c r="B96" s="156" t="s">
        <v>521</v>
      </c>
      <c r="D96" s="22"/>
      <c r="E96" s="19"/>
      <c r="F96" s="5"/>
    </row>
    <row r="97" spans="1:6" ht="12" customHeight="1">
      <c r="A97" s="17" t="s">
        <v>18</v>
      </c>
      <c r="B97" s="156" t="s">
        <v>522</v>
      </c>
      <c r="D97" s="22"/>
      <c r="E97" s="19"/>
      <c r="F97" s="5"/>
    </row>
    <row r="98" spans="1:6" ht="12" customHeight="1">
      <c r="A98" s="17" t="s">
        <v>18</v>
      </c>
      <c r="B98" s="156" t="s">
        <v>523</v>
      </c>
      <c r="D98" s="22"/>
      <c r="E98" s="19"/>
      <c r="F98" s="5"/>
    </row>
    <row r="99" spans="1:6" ht="12" customHeight="1">
      <c r="A99" s="17" t="s">
        <v>18</v>
      </c>
      <c r="B99" s="16" t="s">
        <v>515</v>
      </c>
      <c r="D99" s="22"/>
      <c r="E99" s="19"/>
      <c r="F99" s="5"/>
    </row>
    <row r="100" spans="1:6" ht="12" customHeight="1">
      <c r="A100" s="17" t="s">
        <v>7</v>
      </c>
      <c r="B100" s="24" t="s">
        <v>11</v>
      </c>
      <c r="C100" s="18"/>
      <c r="D100" s="37"/>
      <c r="E100" s="38"/>
      <c r="F100" s="19"/>
    </row>
    <row r="101" spans="1:6" ht="12" customHeight="1">
      <c r="A101" s="36"/>
      <c r="B101" s="140"/>
      <c r="C101" s="165"/>
      <c r="D101" s="37"/>
      <c r="E101" s="38"/>
      <c r="F101" s="19"/>
    </row>
    <row r="102" spans="1:6" ht="12" customHeight="1">
      <c r="A102" s="157" t="s">
        <v>26</v>
      </c>
      <c r="B102" s="24" t="s">
        <v>525</v>
      </c>
      <c r="C102" s="18"/>
      <c r="D102" s="34"/>
      <c r="E102" s="38"/>
      <c r="F102" s="19"/>
    </row>
    <row r="103" spans="1:6" ht="12" customHeight="1">
      <c r="A103" s="36" t="s">
        <v>18</v>
      </c>
      <c r="B103" s="24" t="s">
        <v>526</v>
      </c>
      <c r="C103" s="18"/>
      <c r="D103" s="34"/>
      <c r="E103" s="38"/>
      <c r="F103" s="19"/>
    </row>
    <row r="104" spans="1:6" ht="12" customHeight="1">
      <c r="A104" s="36" t="s">
        <v>7</v>
      </c>
      <c r="B104" s="16" t="s">
        <v>527</v>
      </c>
      <c r="C104" s="18" t="s">
        <v>9</v>
      </c>
      <c r="D104" s="34">
        <f>(72.54+3.5*4)*0.55</f>
        <v>47.597000000000008</v>
      </c>
      <c r="E104" s="38">
        <v>0</v>
      </c>
      <c r="F104" s="19">
        <f>D104*E104</f>
        <v>0</v>
      </c>
    </row>
    <row r="105" spans="1:6" ht="12" customHeight="1">
      <c r="A105" s="36" t="s">
        <v>18</v>
      </c>
      <c r="B105" s="262" t="s">
        <v>528</v>
      </c>
      <c r="C105" s="18"/>
      <c r="D105" s="37"/>
      <c r="E105" s="38"/>
      <c r="F105" s="19"/>
    </row>
    <row r="106" spans="1:6" ht="12" customHeight="1">
      <c r="A106" s="36" t="s">
        <v>18</v>
      </c>
      <c r="B106" s="262" t="s">
        <v>529</v>
      </c>
      <c r="C106" s="18"/>
      <c r="D106" s="37"/>
      <c r="E106" s="38"/>
      <c r="F106" s="19"/>
    </row>
    <row r="107" spans="1:6" ht="12" customHeight="1">
      <c r="A107" s="36" t="s">
        <v>18</v>
      </c>
      <c r="B107" s="262" t="s">
        <v>530</v>
      </c>
      <c r="C107" s="18"/>
      <c r="D107" s="37"/>
      <c r="E107" s="38"/>
      <c r="F107" s="19"/>
    </row>
    <row r="108" spans="1:6" ht="12" customHeight="1">
      <c r="A108" s="36" t="s">
        <v>18</v>
      </c>
      <c r="B108" s="262" t="s">
        <v>531</v>
      </c>
      <c r="C108" s="18"/>
      <c r="D108" s="37"/>
      <c r="E108" s="38"/>
      <c r="F108" s="19"/>
    </row>
    <row r="109" spans="1:6" ht="12" customHeight="1">
      <c r="A109" s="36" t="s">
        <v>18</v>
      </c>
      <c r="B109" s="262" t="s">
        <v>532</v>
      </c>
      <c r="C109" s="18"/>
      <c r="D109" s="37"/>
      <c r="E109" s="38"/>
      <c r="F109" s="19"/>
    </row>
    <row r="110" spans="1:6" ht="12" customHeight="1">
      <c r="A110" s="36" t="s">
        <v>18</v>
      </c>
      <c r="B110" s="262" t="s">
        <v>533</v>
      </c>
      <c r="C110" s="18"/>
      <c r="D110" s="37"/>
      <c r="E110" s="38"/>
      <c r="F110" s="19"/>
    </row>
    <row r="111" spans="1:6" ht="12" customHeight="1">
      <c r="A111" s="36" t="s">
        <v>18</v>
      </c>
      <c r="B111" s="262" t="s">
        <v>534</v>
      </c>
      <c r="C111" s="18"/>
      <c r="D111" s="37"/>
      <c r="E111" s="38"/>
      <c r="F111" s="19"/>
    </row>
    <row r="112" spans="1:6" ht="12" customHeight="1">
      <c r="A112" s="36" t="s">
        <v>18</v>
      </c>
      <c r="B112" s="262" t="s">
        <v>535</v>
      </c>
      <c r="C112" s="18"/>
      <c r="D112" s="37"/>
      <c r="E112" s="38"/>
      <c r="F112" s="19"/>
    </row>
    <row r="113" spans="1:6" ht="12" customHeight="1">
      <c r="A113" s="36" t="s">
        <v>7</v>
      </c>
      <c r="B113" s="140" t="s">
        <v>536</v>
      </c>
      <c r="C113" s="165"/>
      <c r="D113" s="37"/>
      <c r="E113" s="38"/>
      <c r="F113" s="19"/>
    </row>
    <row r="114" spans="1:6" ht="12" customHeight="1">
      <c r="A114" s="36" t="s">
        <v>7</v>
      </c>
      <c r="B114" s="24" t="s">
        <v>11</v>
      </c>
      <c r="C114" s="165"/>
      <c r="D114" s="37"/>
      <c r="E114" s="38"/>
      <c r="F114" s="19"/>
    </row>
    <row r="115" spans="1:6">
      <c r="A115" s="17"/>
      <c r="B115" s="140"/>
      <c r="C115" s="18"/>
      <c r="D115" s="34"/>
      <c r="E115" s="19"/>
      <c r="F115" s="19"/>
    </row>
    <row r="116" spans="1:6" ht="13">
      <c r="A116" s="249" t="s">
        <v>71</v>
      </c>
      <c r="B116" s="16" t="s">
        <v>474</v>
      </c>
      <c r="C116" s="18" t="s">
        <v>9</v>
      </c>
      <c r="D116" s="37">
        <f>D56</f>
        <v>210.7998</v>
      </c>
      <c r="E116" s="38">
        <v>0</v>
      </c>
      <c r="F116" s="19">
        <f>D116*E116</f>
        <v>0</v>
      </c>
    </row>
    <row r="117" spans="1:6" ht="13">
      <c r="A117" s="249"/>
      <c r="B117" s="16" t="s">
        <v>475</v>
      </c>
      <c r="C117" s="18"/>
      <c r="D117" s="37"/>
      <c r="E117" s="38"/>
      <c r="F117" s="19"/>
    </row>
    <row r="118" spans="1:6" ht="13">
      <c r="A118" s="261" t="s">
        <v>18</v>
      </c>
      <c r="B118" s="250" t="s">
        <v>476</v>
      </c>
      <c r="C118" s="18"/>
      <c r="D118" s="37"/>
      <c r="E118" s="38"/>
      <c r="F118" s="19"/>
    </row>
    <row r="119" spans="1:6" ht="13">
      <c r="A119" s="261" t="s">
        <v>18</v>
      </c>
      <c r="B119" s="250" t="s">
        <v>486</v>
      </c>
      <c r="C119" s="18"/>
      <c r="D119" s="37"/>
      <c r="E119" s="38"/>
      <c r="F119" s="19"/>
    </row>
    <row r="120" spans="1:6" ht="13">
      <c r="A120" s="261" t="s">
        <v>18</v>
      </c>
      <c r="B120" s="250" t="s">
        <v>477</v>
      </c>
      <c r="C120" s="18"/>
      <c r="D120" s="37"/>
      <c r="E120" s="38"/>
      <c r="F120" s="19"/>
    </row>
    <row r="121" spans="1:6" ht="13">
      <c r="A121" s="261" t="s">
        <v>18</v>
      </c>
      <c r="B121" s="250" t="s">
        <v>238</v>
      </c>
      <c r="C121" s="18"/>
      <c r="D121" s="37"/>
      <c r="E121" s="38"/>
      <c r="F121" s="19"/>
    </row>
    <row r="122" spans="1:6" ht="13">
      <c r="A122" s="261" t="s">
        <v>18</v>
      </c>
      <c r="B122" s="250" t="s">
        <v>235</v>
      </c>
      <c r="C122" s="18"/>
      <c r="D122" s="37"/>
      <c r="E122" s="38"/>
      <c r="F122" s="19"/>
    </row>
    <row r="123" spans="1:6" ht="13">
      <c r="A123" s="261" t="s">
        <v>18</v>
      </c>
      <c r="B123" s="250" t="s">
        <v>478</v>
      </c>
      <c r="C123" s="18"/>
      <c r="D123" s="37"/>
      <c r="E123" s="38"/>
      <c r="F123" s="19"/>
    </row>
    <row r="124" spans="1:6" ht="13">
      <c r="A124" s="36" t="s">
        <v>7</v>
      </c>
      <c r="B124" s="250" t="s">
        <v>479</v>
      </c>
      <c r="C124" s="18"/>
      <c r="D124" s="37"/>
      <c r="E124" s="38"/>
      <c r="F124" s="19"/>
    </row>
    <row r="125" spans="1:6" ht="13">
      <c r="A125" s="36" t="s">
        <v>7</v>
      </c>
      <c r="B125" s="250" t="s">
        <v>11</v>
      </c>
      <c r="C125" s="18"/>
      <c r="D125" s="34"/>
      <c r="E125" s="19"/>
      <c r="F125" s="19"/>
    </row>
    <row r="126" spans="1:6">
      <c r="A126" s="40"/>
      <c r="B126" s="16"/>
      <c r="C126" s="18"/>
      <c r="D126" s="34"/>
      <c r="E126" s="18"/>
      <c r="F126" s="18"/>
    </row>
    <row r="127" spans="1:6" ht="13">
      <c r="A127" s="249" t="s">
        <v>72</v>
      </c>
      <c r="B127" s="16" t="s">
        <v>484</v>
      </c>
      <c r="C127" s="18" t="s">
        <v>9</v>
      </c>
      <c r="D127" s="37">
        <f>D56</f>
        <v>210.7998</v>
      </c>
      <c r="E127" s="38">
        <v>0</v>
      </c>
      <c r="F127" s="19">
        <f>D127*E127</f>
        <v>0</v>
      </c>
    </row>
    <row r="128" spans="1:6" ht="13">
      <c r="A128" s="261" t="s">
        <v>18</v>
      </c>
      <c r="B128" s="250" t="s">
        <v>485</v>
      </c>
      <c r="C128" s="18"/>
      <c r="D128" s="37"/>
      <c r="E128" s="38"/>
      <c r="F128" s="19"/>
    </row>
    <row r="129" spans="1:6" ht="13">
      <c r="A129" s="36" t="s">
        <v>18</v>
      </c>
      <c r="B129" s="140" t="s">
        <v>220</v>
      </c>
      <c r="C129" s="18"/>
      <c r="D129" s="37"/>
      <c r="E129" s="38"/>
      <c r="F129" s="19"/>
    </row>
    <row r="130" spans="1:6" ht="13">
      <c r="A130" s="36" t="s">
        <v>7</v>
      </c>
      <c r="B130" s="250" t="s">
        <v>11</v>
      </c>
      <c r="C130" s="18"/>
      <c r="D130" s="34"/>
      <c r="E130" s="19"/>
      <c r="F130" s="19"/>
    </row>
    <row r="131" spans="1:6" ht="12" customHeight="1">
      <c r="A131" s="36"/>
      <c r="B131" s="156"/>
      <c r="C131" s="18"/>
      <c r="D131" s="34"/>
      <c r="E131" s="19"/>
      <c r="F131" s="19"/>
    </row>
    <row r="132" spans="1:6" ht="12" customHeight="1">
      <c r="A132" s="157" t="s">
        <v>106</v>
      </c>
      <c r="B132" s="140" t="s">
        <v>537</v>
      </c>
      <c r="C132" s="155" t="s">
        <v>9</v>
      </c>
      <c r="D132" s="160">
        <f>D56</f>
        <v>210.7998</v>
      </c>
      <c r="E132" s="166">
        <v>0</v>
      </c>
      <c r="F132" s="166">
        <f>D132*E132</f>
        <v>0</v>
      </c>
    </row>
    <row r="133" spans="1:6" ht="12" customHeight="1">
      <c r="A133" s="261" t="s">
        <v>18</v>
      </c>
      <c r="B133" s="15" t="s">
        <v>538</v>
      </c>
      <c r="C133" s="155"/>
      <c r="D133" s="160"/>
      <c r="E133" s="166"/>
      <c r="F133" s="166"/>
    </row>
    <row r="134" spans="1:6" ht="12" customHeight="1">
      <c r="A134" s="36" t="s">
        <v>7</v>
      </c>
      <c r="B134" s="140" t="s">
        <v>11</v>
      </c>
      <c r="C134" s="18"/>
      <c r="D134" s="34"/>
      <c r="E134" s="19"/>
      <c r="F134" s="19"/>
    </row>
    <row r="135" spans="1:6" s="183" customFormat="1" ht="13" customHeight="1">
      <c r="A135" s="179"/>
      <c r="B135" s="180"/>
      <c r="C135" s="181"/>
      <c r="D135" s="187"/>
      <c r="E135" s="188"/>
      <c r="F135" s="189"/>
    </row>
    <row r="136" spans="1:6" s="183" customFormat="1" ht="13" customHeight="1">
      <c r="A136" s="190" t="s">
        <v>107</v>
      </c>
      <c r="B136" s="191" t="s">
        <v>539</v>
      </c>
      <c r="C136" s="181" t="s">
        <v>9</v>
      </c>
      <c r="D136" s="192">
        <f>D132</f>
        <v>210.7998</v>
      </c>
      <c r="E136" s="188">
        <v>0</v>
      </c>
      <c r="F136" s="189">
        <f>D136*E136</f>
        <v>0</v>
      </c>
    </row>
    <row r="137" spans="1:6" s="183" customFormat="1" ht="13" customHeight="1">
      <c r="A137" s="261" t="s">
        <v>18</v>
      </c>
      <c r="B137" s="191" t="s">
        <v>540</v>
      </c>
      <c r="C137" s="181"/>
      <c r="D137" s="192"/>
      <c r="E137" s="188"/>
      <c r="F137" s="189"/>
    </row>
    <row r="138" spans="1:6" s="183" customFormat="1" ht="13" customHeight="1">
      <c r="A138" s="179" t="s">
        <v>18</v>
      </c>
      <c r="B138" s="180" t="s">
        <v>541</v>
      </c>
      <c r="C138" s="181"/>
      <c r="D138" s="182"/>
      <c r="E138" s="181"/>
      <c r="F138" s="181"/>
    </row>
    <row r="139" spans="1:6" s="183" customFormat="1" ht="13" customHeight="1">
      <c r="A139" s="193" t="s">
        <v>7</v>
      </c>
      <c r="B139" s="277" t="s">
        <v>11</v>
      </c>
      <c r="C139" s="181"/>
      <c r="D139" s="182"/>
      <c r="E139" s="189"/>
      <c r="F139" s="189"/>
    </row>
    <row r="140" spans="1:6">
      <c r="A140" s="36"/>
      <c r="B140" s="262"/>
      <c r="C140" s="18"/>
      <c r="D140" s="37"/>
      <c r="E140" s="38"/>
      <c r="F140" s="19"/>
    </row>
    <row r="141" spans="1:6" ht="13">
      <c r="A141" s="272"/>
      <c r="B141" s="273" t="s">
        <v>229</v>
      </c>
      <c r="C141" s="272"/>
      <c r="D141" s="274"/>
      <c r="E141" s="275"/>
      <c r="F141" s="275">
        <f>SUM(F26:F140)</f>
        <v>0</v>
      </c>
    </row>
    <row r="142" spans="1:6">
      <c r="A142" s="36"/>
      <c r="B142" s="262"/>
      <c r="C142" s="18"/>
      <c r="D142" s="37"/>
      <c r="E142" s="38"/>
      <c r="F142" s="19"/>
    </row>
    <row r="143" spans="1:6">
      <c r="A143" s="243"/>
      <c r="B143" s="244"/>
      <c r="C143" s="245"/>
      <c r="D143" s="246"/>
      <c r="E143" s="247"/>
      <c r="F143" s="247"/>
    </row>
    <row r="144" spans="1:6" ht="17" thickBot="1">
      <c r="A144" s="242"/>
      <c r="B144" s="242"/>
      <c r="C144" s="242"/>
      <c r="D144" s="242"/>
      <c r="E144" s="242"/>
      <c r="F144" s="242"/>
    </row>
    <row r="145" spans="1:6" ht="20" thickBot="1">
      <c r="A145" s="264"/>
      <c r="B145" s="264" t="s">
        <v>465</v>
      </c>
      <c r="C145" s="264"/>
      <c r="D145" s="265"/>
      <c r="E145" s="264"/>
      <c r="F145" s="266">
        <f>F21+F141</f>
        <v>0</v>
      </c>
    </row>
    <row r="146" spans="1:6" ht="13" thickTop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topLeftCell="A30" zoomScale="135" zoomScaleNormal="90" zoomScalePageLayoutView="90" workbookViewId="0">
      <selection activeCell="F15" sqref="F15"/>
    </sheetView>
  </sheetViews>
  <sheetFormatPr baseColWidth="10" defaultColWidth="12.1640625" defaultRowHeight="12"/>
  <cols>
    <col min="1" max="1" width="7" style="2" bestFit="1" customWidth="1"/>
    <col min="2" max="2" width="42.5" style="15" bestFit="1" customWidth="1"/>
    <col min="3" max="3" width="3.6640625" style="3" bestFit="1" customWidth="1"/>
    <col min="4" max="4" width="6" style="3" bestFit="1" customWidth="1"/>
    <col min="5" max="5" width="11.5" style="3" customWidth="1"/>
    <col min="6" max="6" width="11.1640625" style="3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5"/>
      <c r="B1" s="11"/>
      <c r="C1" s="12"/>
      <c r="D1" s="12"/>
      <c r="E1" s="13"/>
      <c r="F1" s="13"/>
    </row>
    <row r="2" spans="1:6" ht="12" customHeight="1">
      <c r="A2" s="42" t="s">
        <v>0</v>
      </c>
      <c r="B2" s="43" t="s">
        <v>158</v>
      </c>
      <c r="E2" s="5"/>
      <c r="F2" s="5"/>
    </row>
    <row r="3" spans="1:6" ht="12" customHeight="1" thickBot="1">
      <c r="A3" s="6"/>
      <c r="B3" s="7" t="s">
        <v>1</v>
      </c>
      <c r="C3" s="8" t="s">
        <v>2</v>
      </c>
      <c r="D3" s="8" t="s">
        <v>17</v>
      </c>
      <c r="E3" s="9" t="s">
        <v>3</v>
      </c>
      <c r="F3" s="9" t="s">
        <v>4</v>
      </c>
    </row>
    <row r="4" spans="1:6" ht="12" customHeight="1" thickTop="1">
      <c r="A4" s="25"/>
      <c r="B4" s="11"/>
      <c r="C4" s="12"/>
      <c r="D4" s="12"/>
      <c r="E4" s="13"/>
      <c r="F4" s="13"/>
    </row>
    <row r="5" spans="1:6" ht="13">
      <c r="A5" s="202" t="s">
        <v>5</v>
      </c>
      <c r="B5" s="203" t="s">
        <v>443</v>
      </c>
      <c r="C5" s="204" t="s">
        <v>9</v>
      </c>
      <c r="D5" s="44">
        <f>280.23</f>
        <v>280.23</v>
      </c>
      <c r="E5" s="206">
        <v>0</v>
      </c>
      <c r="F5" s="206">
        <f>D5*E5</f>
        <v>0</v>
      </c>
    </row>
    <row r="6" spans="1:6" ht="13">
      <c r="A6" s="202"/>
      <c r="B6" s="207" t="s">
        <v>152</v>
      </c>
      <c r="C6" s="204"/>
      <c r="D6" s="205"/>
      <c r="E6" s="206"/>
      <c r="F6" s="206"/>
    </row>
    <row r="7" spans="1:6" ht="13">
      <c r="A7" s="208" t="s">
        <v>18</v>
      </c>
      <c r="B7" s="203" t="s">
        <v>444</v>
      </c>
      <c r="C7" s="204"/>
      <c r="D7" s="205"/>
      <c r="E7" s="206"/>
      <c r="F7" s="206"/>
    </row>
    <row r="8" spans="1:6" ht="13">
      <c r="A8" s="208" t="s">
        <v>18</v>
      </c>
      <c r="B8" s="203" t="s">
        <v>445</v>
      </c>
      <c r="C8" s="204"/>
      <c r="D8" s="205"/>
      <c r="E8" s="206"/>
      <c r="F8" s="206"/>
    </row>
    <row r="9" spans="1:6" ht="13">
      <c r="A9" s="208" t="s">
        <v>18</v>
      </c>
      <c r="B9" s="203" t="s">
        <v>446</v>
      </c>
      <c r="C9" s="204"/>
      <c r="D9" s="205"/>
      <c r="E9" s="206"/>
      <c r="F9" s="206"/>
    </row>
    <row r="10" spans="1:6" ht="13">
      <c r="A10" s="208"/>
      <c r="B10" s="203" t="s">
        <v>447</v>
      </c>
      <c r="C10" s="204"/>
      <c r="D10" s="205"/>
      <c r="E10" s="206"/>
      <c r="F10" s="206"/>
    </row>
    <row r="11" spans="1:6" ht="13">
      <c r="A11" s="208"/>
      <c r="B11" s="203" t="s">
        <v>448</v>
      </c>
      <c r="C11" s="204"/>
      <c r="D11" s="205"/>
      <c r="E11" s="206"/>
      <c r="F11" s="206"/>
    </row>
    <row r="12" spans="1:6" ht="13">
      <c r="A12" s="209" t="s">
        <v>7</v>
      </c>
      <c r="B12" s="210" t="s">
        <v>27</v>
      </c>
      <c r="C12" s="211"/>
      <c r="D12" s="212"/>
      <c r="E12" s="213"/>
      <c r="F12" s="213"/>
    </row>
    <row r="13" spans="1:6">
      <c r="A13" s="214"/>
      <c r="B13" s="203"/>
      <c r="C13" s="204"/>
      <c r="D13" s="204"/>
      <c r="E13" s="213"/>
      <c r="F13" s="206"/>
    </row>
    <row r="14" spans="1:6" ht="13">
      <c r="A14" s="42" t="s">
        <v>8</v>
      </c>
      <c r="B14" s="215" t="s">
        <v>449</v>
      </c>
      <c r="C14" s="216" t="s">
        <v>9</v>
      </c>
      <c r="D14" s="44">
        <f>D5</f>
        <v>280.23</v>
      </c>
      <c r="E14" s="218">
        <v>0</v>
      </c>
      <c r="F14" s="218">
        <f>D14*E14</f>
        <v>0</v>
      </c>
    </row>
    <row r="15" spans="1:6" ht="13">
      <c r="A15" s="42"/>
      <c r="B15" s="215" t="s">
        <v>152</v>
      </c>
      <c r="C15" s="216"/>
      <c r="D15" s="217"/>
      <c r="E15" s="218"/>
      <c r="F15" s="218"/>
    </row>
    <row r="16" spans="1:6" ht="13">
      <c r="A16" s="219" t="s">
        <v>7</v>
      </c>
      <c r="B16" s="220" t="s">
        <v>153</v>
      </c>
      <c r="C16" s="221"/>
      <c r="D16" s="222"/>
      <c r="E16" s="223"/>
      <c r="F16" s="224"/>
    </row>
    <row r="17" spans="1:6" ht="13">
      <c r="A17" s="219"/>
      <c r="B17" s="220" t="s">
        <v>154</v>
      </c>
      <c r="C17" s="221"/>
      <c r="D17" s="222"/>
      <c r="E17" s="223"/>
      <c r="F17" s="224"/>
    </row>
    <row r="18" spans="1:6" ht="13">
      <c r="A18" s="219" t="s">
        <v>18</v>
      </c>
      <c r="B18" s="225" t="s">
        <v>320</v>
      </c>
      <c r="C18" s="221"/>
      <c r="D18" s="222"/>
      <c r="E18" s="223"/>
      <c r="F18" s="224"/>
    </row>
    <row r="19" spans="1:6" ht="13">
      <c r="A19" s="219" t="s">
        <v>18</v>
      </c>
      <c r="B19" s="225" t="s">
        <v>155</v>
      </c>
      <c r="C19" s="221"/>
      <c r="D19" s="222"/>
      <c r="E19" s="223"/>
      <c r="F19" s="224"/>
    </row>
    <row r="20" spans="1:6" ht="13">
      <c r="A20" s="219" t="s">
        <v>18</v>
      </c>
      <c r="B20" s="220" t="s">
        <v>156</v>
      </c>
      <c r="C20" s="221"/>
      <c r="D20" s="222"/>
      <c r="E20" s="223"/>
      <c r="F20" s="224"/>
    </row>
    <row r="21" spans="1:6" ht="13">
      <c r="A21" s="219" t="s">
        <v>18</v>
      </c>
      <c r="B21" s="220" t="s">
        <v>157</v>
      </c>
      <c r="C21" s="221"/>
      <c r="D21" s="222"/>
      <c r="E21" s="223"/>
      <c r="F21" s="224"/>
    </row>
    <row r="22" spans="1:6" ht="13">
      <c r="A22" s="219" t="s">
        <v>18</v>
      </c>
      <c r="B22" s="225" t="s">
        <v>235</v>
      </c>
      <c r="C22" s="221"/>
      <c r="D22" s="222"/>
      <c r="E22" s="223"/>
      <c r="F22" s="224"/>
    </row>
    <row r="23" spans="1:6" ht="13">
      <c r="A23" s="219" t="s">
        <v>18</v>
      </c>
      <c r="B23" s="226" t="s">
        <v>450</v>
      </c>
      <c r="C23" s="221"/>
      <c r="D23" s="222"/>
      <c r="E23" s="223"/>
      <c r="F23" s="224"/>
    </row>
    <row r="24" spans="1:6" ht="13">
      <c r="A24" s="219"/>
      <c r="B24" s="226" t="s">
        <v>451</v>
      </c>
      <c r="C24" s="221"/>
      <c r="D24" s="222"/>
      <c r="E24" s="223"/>
      <c r="F24" s="224"/>
    </row>
    <row r="25" spans="1:6" ht="13">
      <c r="A25" s="219"/>
      <c r="B25" s="226" t="s">
        <v>452</v>
      </c>
      <c r="C25" s="221"/>
      <c r="D25" s="222"/>
      <c r="E25" s="223"/>
      <c r="F25" s="224"/>
    </row>
    <row r="26" spans="1:6" ht="13">
      <c r="A26" s="219" t="s">
        <v>7</v>
      </c>
      <c r="B26" s="225" t="s">
        <v>11</v>
      </c>
      <c r="C26" s="221"/>
      <c r="D26" s="222"/>
      <c r="E26" s="223"/>
      <c r="F26" s="224"/>
    </row>
    <row r="27" spans="1:6" ht="13">
      <c r="A27" s="219" t="s">
        <v>7</v>
      </c>
      <c r="B27" s="227" t="s">
        <v>414</v>
      </c>
      <c r="C27" s="221"/>
      <c r="D27" s="228"/>
      <c r="E27" s="221"/>
      <c r="F27" s="221"/>
    </row>
    <row r="28" spans="1:6" ht="13">
      <c r="A28" s="219" t="s">
        <v>18</v>
      </c>
      <c r="B28" s="227" t="s">
        <v>453</v>
      </c>
      <c r="C28" s="221"/>
      <c r="D28" s="228"/>
      <c r="E28" s="221"/>
      <c r="F28" s="221"/>
    </row>
    <row r="29" spans="1:6" ht="13">
      <c r="A29" s="219"/>
      <c r="B29" s="227" t="s">
        <v>454</v>
      </c>
      <c r="C29" s="221"/>
      <c r="D29" s="228"/>
      <c r="E29" s="221"/>
      <c r="F29" s="221"/>
    </row>
    <row r="30" spans="1:6" ht="13">
      <c r="A30" s="219" t="s">
        <v>18</v>
      </c>
      <c r="B30" s="227" t="s">
        <v>455</v>
      </c>
      <c r="C30" s="221"/>
      <c r="D30" s="228"/>
      <c r="E30" s="221"/>
      <c r="F30" s="221"/>
    </row>
    <row r="31" spans="1:6">
      <c r="A31" s="219"/>
      <c r="B31" s="220"/>
      <c r="C31" s="221"/>
      <c r="D31" s="222"/>
      <c r="E31" s="223"/>
      <c r="F31" s="224"/>
    </row>
    <row r="32" spans="1:6" ht="13">
      <c r="A32" s="229" t="s">
        <v>12</v>
      </c>
      <c r="B32" s="230" t="s">
        <v>422</v>
      </c>
      <c r="C32" s="221" t="s">
        <v>9</v>
      </c>
      <c r="D32" s="231">
        <f>D14</f>
        <v>280.23</v>
      </c>
      <c r="E32" s="223">
        <v>0</v>
      </c>
      <c r="F32" s="224">
        <f>D32*E32</f>
        <v>0</v>
      </c>
    </row>
    <row r="33" spans="1:6" ht="13">
      <c r="A33" s="219" t="s">
        <v>7</v>
      </c>
      <c r="B33" s="220" t="s">
        <v>456</v>
      </c>
      <c r="C33" s="221"/>
      <c r="D33" s="222"/>
      <c r="E33" s="223"/>
      <c r="F33" s="224"/>
    </row>
    <row r="34" spans="1:6" ht="13">
      <c r="A34" s="219"/>
      <c r="B34" s="220" t="s">
        <v>457</v>
      </c>
      <c r="C34" s="221"/>
      <c r="D34" s="222"/>
      <c r="E34" s="223"/>
      <c r="F34" s="224"/>
    </row>
    <row r="35" spans="1:6" ht="13">
      <c r="A35" s="219" t="s">
        <v>18</v>
      </c>
      <c r="B35" s="220" t="s">
        <v>458</v>
      </c>
      <c r="C35" s="221"/>
      <c r="D35" s="228"/>
      <c r="E35" s="221"/>
      <c r="F35" s="221"/>
    </row>
    <row r="36" spans="1:6" ht="13">
      <c r="A36" s="219" t="s">
        <v>18</v>
      </c>
      <c r="B36" s="220" t="s">
        <v>459</v>
      </c>
      <c r="C36" s="221"/>
      <c r="D36" s="228"/>
      <c r="E36" s="221"/>
      <c r="F36" s="221"/>
    </row>
    <row r="37" spans="1:6" ht="13">
      <c r="A37" s="219" t="s">
        <v>18</v>
      </c>
      <c r="B37" s="220" t="s">
        <v>460</v>
      </c>
      <c r="C37" s="221"/>
      <c r="D37" s="228"/>
      <c r="E37" s="221"/>
      <c r="F37" s="221"/>
    </row>
    <row r="38" spans="1:6" ht="13">
      <c r="A38" s="219" t="s">
        <v>18</v>
      </c>
      <c r="B38" s="220" t="s">
        <v>311</v>
      </c>
      <c r="C38" s="221"/>
      <c r="D38" s="228"/>
      <c r="E38" s="221"/>
      <c r="F38" s="221"/>
    </row>
    <row r="39" spans="1:6" ht="13">
      <c r="A39" s="219"/>
      <c r="B39" s="220" t="s">
        <v>461</v>
      </c>
      <c r="C39" s="221"/>
      <c r="D39" s="228"/>
      <c r="E39" s="221"/>
      <c r="F39" s="221"/>
    </row>
    <row r="40" spans="1:6" ht="13">
      <c r="A40" s="219" t="s">
        <v>18</v>
      </c>
      <c r="B40" s="220" t="s">
        <v>442</v>
      </c>
      <c r="C40" s="221"/>
      <c r="D40" s="228"/>
      <c r="E40" s="224"/>
      <c r="F40" s="224"/>
    </row>
    <row r="41" spans="1:6" ht="13">
      <c r="A41" s="232" t="s">
        <v>7</v>
      </c>
      <c r="B41" s="233" t="s">
        <v>11</v>
      </c>
      <c r="C41" s="221"/>
      <c r="D41" s="228"/>
      <c r="E41" s="224"/>
      <c r="F41" s="224"/>
    </row>
    <row r="42" spans="1:6">
      <c r="A42" s="234"/>
      <c r="B42" s="215"/>
      <c r="C42" s="216"/>
      <c r="D42" s="216"/>
      <c r="E42" s="218"/>
      <c r="F42" s="218"/>
    </row>
    <row r="43" spans="1:6" ht="13">
      <c r="A43" s="42" t="s">
        <v>13</v>
      </c>
      <c r="B43" s="235" t="s">
        <v>462</v>
      </c>
      <c r="C43" s="216" t="s">
        <v>143</v>
      </c>
      <c r="D43" s="236">
        <v>15</v>
      </c>
      <c r="E43" s="218">
        <v>0</v>
      </c>
      <c r="F43" s="218">
        <f>D43*E43</f>
        <v>0</v>
      </c>
    </row>
    <row r="44" spans="1:6" ht="13">
      <c r="A44" s="237" t="s">
        <v>7</v>
      </c>
      <c r="B44" s="220" t="s">
        <v>27</v>
      </c>
      <c r="C44" s="221"/>
      <c r="D44" s="228"/>
      <c r="E44" s="224"/>
      <c r="F44" s="224"/>
    </row>
    <row r="45" spans="1:6">
      <c r="A45" s="234"/>
      <c r="B45" s="215"/>
      <c r="C45" s="216"/>
      <c r="D45" s="238"/>
      <c r="E45" s="218"/>
      <c r="F45" s="218"/>
    </row>
    <row r="46" spans="1:6" ht="13">
      <c r="A46" s="42" t="s">
        <v>15</v>
      </c>
      <c r="B46" s="235" t="s">
        <v>463</v>
      </c>
      <c r="C46" s="216" t="s">
        <v>10</v>
      </c>
      <c r="D46" s="217">
        <v>30</v>
      </c>
      <c r="E46" s="218">
        <v>0</v>
      </c>
      <c r="F46" s="218">
        <f>D46*E46</f>
        <v>0</v>
      </c>
    </row>
    <row r="47" spans="1:6" ht="13">
      <c r="A47" s="237" t="s">
        <v>7</v>
      </c>
      <c r="B47" s="220" t="s">
        <v>27</v>
      </c>
      <c r="C47" s="221"/>
      <c r="D47" s="228"/>
      <c r="E47" s="224"/>
      <c r="F47" s="224"/>
    </row>
    <row r="48" spans="1:6" ht="13" thickBot="1"/>
    <row r="49" spans="1:6" ht="14" thickBot="1">
      <c r="A49" s="141"/>
      <c r="B49" s="142" t="s">
        <v>466</v>
      </c>
      <c r="C49" s="143"/>
      <c r="D49" s="143"/>
      <c r="E49" s="144"/>
      <c r="F49" s="144">
        <f>SUM(F20:F48)</f>
        <v>0</v>
      </c>
    </row>
    <row r="50" spans="1:6" ht="13" thickTop="1"/>
  </sheetData>
  <phoneticPr fontId="4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zoomScale="135" zoomScaleNormal="90" zoomScalePageLayoutView="90" workbookViewId="0">
      <selection activeCell="F15" sqref="F15"/>
    </sheetView>
  </sheetViews>
  <sheetFormatPr baseColWidth="10" defaultColWidth="12.1640625" defaultRowHeight="12"/>
  <cols>
    <col min="1" max="1" width="7" style="2" bestFit="1" customWidth="1"/>
    <col min="2" max="2" width="42.5" style="15" bestFit="1" customWidth="1"/>
    <col min="3" max="3" width="3.6640625" style="3" bestFit="1" customWidth="1"/>
    <col min="4" max="4" width="6" style="3" bestFit="1" customWidth="1"/>
    <col min="5" max="5" width="11.5" style="3" customWidth="1"/>
    <col min="6" max="6" width="11.1640625" style="3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5"/>
      <c r="B1" s="11"/>
      <c r="C1" s="12"/>
      <c r="D1" s="12"/>
      <c r="E1" s="13"/>
      <c r="F1" s="13"/>
    </row>
    <row r="2" spans="1:6" ht="12" customHeight="1">
      <c r="A2" s="2" t="s">
        <v>0</v>
      </c>
      <c r="B2" s="11" t="s">
        <v>386</v>
      </c>
      <c r="E2" s="5"/>
      <c r="F2" s="5"/>
    </row>
    <row r="3" spans="1:6" ht="12" customHeight="1" thickBot="1">
      <c r="A3" s="171"/>
      <c r="B3" s="172" t="s">
        <v>1</v>
      </c>
      <c r="C3" s="173" t="s">
        <v>2</v>
      </c>
      <c r="D3" s="173" t="s">
        <v>17</v>
      </c>
      <c r="E3" s="174" t="s">
        <v>3</v>
      </c>
      <c r="F3" s="174" t="s">
        <v>4</v>
      </c>
    </row>
    <row r="4" spans="1:6" ht="12" customHeight="1" thickTop="1">
      <c r="A4" s="25"/>
      <c r="B4" s="11"/>
      <c r="C4" s="12"/>
      <c r="D4" s="12"/>
      <c r="E4" s="13"/>
      <c r="F4" s="13"/>
    </row>
    <row r="5" spans="1:6">
      <c r="A5" s="175" t="s">
        <v>130</v>
      </c>
      <c r="B5" s="302" t="s">
        <v>387</v>
      </c>
      <c r="C5" s="302"/>
      <c r="D5" s="302"/>
      <c r="E5" s="302"/>
      <c r="F5" s="302"/>
    </row>
    <row r="6" spans="1:6">
      <c r="A6" s="176"/>
      <c r="B6" s="300" t="s">
        <v>388</v>
      </c>
      <c r="C6" s="300"/>
      <c r="D6" s="300"/>
      <c r="E6" s="300"/>
      <c r="F6" s="300"/>
    </row>
    <row r="7" spans="1:6">
      <c r="A7" s="176"/>
      <c r="B7" s="300" t="s">
        <v>389</v>
      </c>
      <c r="C7" s="300"/>
      <c r="D7" s="300"/>
      <c r="E7" s="300"/>
      <c r="F7" s="300"/>
    </row>
    <row r="8" spans="1:6">
      <c r="A8" s="176"/>
      <c r="B8" s="300" t="s">
        <v>390</v>
      </c>
      <c r="C8" s="300"/>
      <c r="D8" s="300"/>
      <c r="E8" s="300"/>
      <c r="F8" s="300"/>
    </row>
    <row r="9" spans="1:6">
      <c r="A9" s="176" t="s">
        <v>151</v>
      </c>
      <c r="B9" s="300" t="s">
        <v>391</v>
      </c>
      <c r="C9" s="300"/>
      <c r="D9" s="300"/>
      <c r="E9" s="300"/>
      <c r="F9" s="300"/>
    </row>
    <row r="10" spans="1:6">
      <c r="A10" s="176"/>
      <c r="B10" s="300" t="s">
        <v>392</v>
      </c>
      <c r="C10" s="300"/>
      <c r="D10" s="300"/>
      <c r="E10" s="300"/>
      <c r="F10" s="300"/>
    </row>
    <row r="11" spans="1:6">
      <c r="A11" s="176"/>
      <c r="B11" s="300" t="s">
        <v>393</v>
      </c>
      <c r="C11" s="300"/>
      <c r="D11" s="300"/>
      <c r="E11" s="300"/>
      <c r="F11" s="300"/>
    </row>
    <row r="12" spans="1:6">
      <c r="A12" s="177"/>
      <c r="B12" s="301" t="s">
        <v>394</v>
      </c>
      <c r="C12" s="301"/>
      <c r="D12" s="301"/>
      <c r="E12" s="301"/>
      <c r="F12" s="301"/>
    </row>
    <row r="13" spans="1:6">
      <c r="A13" s="176"/>
      <c r="B13" s="148"/>
      <c r="C13" s="148"/>
      <c r="D13" s="148"/>
      <c r="E13" s="148"/>
      <c r="F13" s="148"/>
    </row>
    <row r="14" spans="1:6" ht="13">
      <c r="A14" s="2" t="s">
        <v>5</v>
      </c>
      <c r="B14" s="15" t="s">
        <v>398</v>
      </c>
      <c r="C14" s="3" t="s">
        <v>14</v>
      </c>
      <c r="D14" s="3">
        <v>1</v>
      </c>
      <c r="E14" s="5">
        <v>0</v>
      </c>
      <c r="F14" s="5">
        <f>D14*E14</f>
        <v>0</v>
      </c>
    </row>
    <row r="15" spans="1:6" ht="13">
      <c r="A15" s="39"/>
      <c r="B15" s="15" t="s">
        <v>395</v>
      </c>
      <c r="E15" s="5"/>
      <c r="F15" s="5"/>
    </row>
    <row r="16" spans="1:6" ht="13">
      <c r="A16" s="39" t="s">
        <v>7</v>
      </c>
      <c r="B16" s="15" t="s">
        <v>401</v>
      </c>
      <c r="E16" s="5"/>
      <c r="F16" s="5"/>
    </row>
    <row r="17" spans="1:6" ht="13">
      <c r="A17" s="39" t="s">
        <v>7</v>
      </c>
      <c r="B17" s="16" t="s">
        <v>27</v>
      </c>
      <c r="E17" s="5"/>
      <c r="F17" s="5"/>
    </row>
    <row r="18" spans="1:6" ht="13">
      <c r="A18" s="39" t="s">
        <v>7</v>
      </c>
      <c r="B18" s="15" t="s">
        <v>31</v>
      </c>
      <c r="E18" s="5"/>
      <c r="F18" s="5"/>
    </row>
    <row r="19" spans="1:6" ht="13">
      <c r="A19" s="39" t="s">
        <v>7</v>
      </c>
      <c r="B19" s="24" t="s">
        <v>396</v>
      </c>
      <c r="E19" s="5"/>
      <c r="F19" s="5"/>
    </row>
    <row r="20" spans="1:6">
      <c r="B20" s="10"/>
      <c r="E20" s="5"/>
      <c r="F20" s="5"/>
    </row>
    <row r="21" spans="1:6" ht="13">
      <c r="A21" s="50" t="s">
        <v>8</v>
      </c>
      <c r="B21" s="24" t="s">
        <v>397</v>
      </c>
      <c r="E21" s="5"/>
      <c r="F21" s="5"/>
    </row>
    <row r="22" spans="1:6" ht="13">
      <c r="A22" s="78" t="s">
        <v>18</v>
      </c>
      <c r="B22" s="24" t="s">
        <v>400</v>
      </c>
      <c r="C22" s="3" t="s">
        <v>6</v>
      </c>
      <c r="D22" s="3">
        <v>1</v>
      </c>
      <c r="E22" s="5">
        <v>0</v>
      </c>
      <c r="F22" s="5">
        <f>D22*E22</f>
        <v>0</v>
      </c>
    </row>
    <row r="23" spans="1:6" ht="13">
      <c r="A23" s="78" t="s">
        <v>18</v>
      </c>
      <c r="B23" s="24" t="s">
        <v>399</v>
      </c>
      <c r="C23" s="3" t="s">
        <v>6</v>
      </c>
      <c r="D23" s="3">
        <v>1</v>
      </c>
      <c r="E23" s="5">
        <v>0</v>
      </c>
      <c r="F23" s="5">
        <f>D23*E23</f>
        <v>0</v>
      </c>
    </row>
    <row r="24" spans="1:6" ht="13">
      <c r="A24" s="78" t="s">
        <v>18</v>
      </c>
      <c r="B24" s="24" t="s">
        <v>403</v>
      </c>
      <c r="C24" s="3" t="s">
        <v>6</v>
      </c>
      <c r="D24" s="3">
        <v>1</v>
      </c>
      <c r="E24" s="5">
        <v>0</v>
      </c>
      <c r="F24" s="5">
        <f>D24*E24</f>
        <v>0</v>
      </c>
    </row>
    <row r="25" spans="1:6" ht="13">
      <c r="A25" s="39" t="s">
        <v>7</v>
      </c>
      <c r="B25" s="15" t="s">
        <v>402</v>
      </c>
      <c r="E25" s="5"/>
      <c r="F25" s="5"/>
    </row>
    <row r="26" spans="1:6" ht="13">
      <c r="A26" s="39" t="s">
        <v>7</v>
      </c>
      <c r="B26" s="15" t="s">
        <v>31</v>
      </c>
      <c r="E26" s="5"/>
      <c r="F26" s="5"/>
    </row>
    <row r="27" spans="1:6" ht="13">
      <c r="A27" s="39" t="s">
        <v>7</v>
      </c>
      <c r="B27" s="24" t="s">
        <v>396</v>
      </c>
      <c r="E27" s="5"/>
      <c r="F27" s="5"/>
    </row>
    <row r="28" spans="1:6">
      <c r="A28" s="39"/>
      <c r="B28" s="24"/>
      <c r="E28" s="5"/>
      <c r="F28" s="5"/>
    </row>
    <row r="29" spans="1:6">
      <c r="A29" s="50"/>
      <c r="B29" s="24"/>
      <c r="E29" s="5"/>
      <c r="F29" s="5"/>
    </row>
    <row r="30" spans="1:6">
      <c r="A30" s="78"/>
      <c r="B30" s="24"/>
      <c r="E30" s="5"/>
      <c r="F30" s="5"/>
    </row>
    <row r="31" spans="1:6">
      <c r="A31" s="78"/>
      <c r="B31" s="24"/>
      <c r="E31" s="5"/>
      <c r="F31" s="5"/>
    </row>
    <row r="32" spans="1:6">
      <c r="A32" s="78"/>
      <c r="B32" s="24"/>
      <c r="E32" s="5"/>
      <c r="F32" s="5"/>
    </row>
    <row r="33" spans="1:6">
      <c r="A33" s="39"/>
      <c r="B33" s="24"/>
      <c r="E33" s="5"/>
      <c r="F33" s="5"/>
    </row>
    <row r="34" spans="1:6">
      <c r="A34" s="39"/>
      <c r="B34" s="16"/>
      <c r="E34" s="5"/>
      <c r="F34" s="5"/>
    </row>
    <row r="35" spans="1:6">
      <c r="A35" s="39"/>
      <c r="E35" s="5"/>
      <c r="F35" s="5"/>
    </row>
    <row r="36" spans="1:6">
      <c r="A36" s="39"/>
      <c r="B36" s="24"/>
      <c r="E36" s="5"/>
      <c r="F36" s="5"/>
    </row>
    <row r="38" spans="1:6">
      <c r="A38" s="50"/>
      <c r="B38" s="24"/>
      <c r="E38" s="5"/>
      <c r="F38" s="5"/>
    </row>
    <row r="39" spans="1:6">
      <c r="A39" s="50"/>
      <c r="B39" s="24"/>
      <c r="E39" s="5"/>
      <c r="F39" s="5"/>
    </row>
    <row r="40" spans="1:6">
      <c r="A40" s="23"/>
      <c r="B40" s="24"/>
      <c r="D40" s="22"/>
      <c r="E40" s="5"/>
      <c r="F40" s="5"/>
    </row>
    <row r="41" spans="1:6">
      <c r="A41" s="39"/>
      <c r="E41" s="5"/>
      <c r="F41" s="5"/>
    </row>
    <row r="42" spans="1:6">
      <c r="A42" s="39"/>
      <c r="B42" s="24"/>
      <c r="E42" s="5"/>
      <c r="F42" s="5"/>
    </row>
  </sheetData>
  <mergeCells count="8">
    <mergeCell ref="B11:F11"/>
    <mergeCell ref="B12:F12"/>
    <mergeCell ref="B5:F5"/>
    <mergeCell ref="B6:F6"/>
    <mergeCell ref="B7:F7"/>
    <mergeCell ref="B8:F8"/>
    <mergeCell ref="B9:F9"/>
    <mergeCell ref="B10:F10"/>
  </mergeCells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prva</vt:lpstr>
      <vt:lpstr>rekapitulacija</vt:lpstr>
      <vt:lpstr>priprava</vt:lpstr>
      <vt:lpstr>fasada</vt:lpstr>
      <vt:lpstr>terasa</vt:lpstr>
      <vt:lpstr>klet</vt:lpstr>
      <vt:lpstr>DODATNO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</dc:creator>
  <cp:lastModifiedBy>damjan pirc</cp:lastModifiedBy>
  <cp:lastPrinted>2026-01-04T14:48:35Z</cp:lastPrinted>
  <dcterms:created xsi:type="dcterms:W3CDTF">2018-04-18T10:12:35Z</dcterms:created>
  <dcterms:modified xsi:type="dcterms:W3CDTF">2026-01-04T14:48:39Z</dcterms:modified>
</cp:coreProperties>
</file>